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Pol'!$A$1:$X$140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/>
  <c r="I58"/>
  <c r="I57"/>
  <c r="I56"/>
  <c r="I55"/>
  <c r="I54"/>
  <c r="I53"/>
  <c r="I52"/>
  <c r="I51"/>
  <c r="I50"/>
  <c r="G42"/>
  <c r="F42"/>
  <c r="G41"/>
  <c r="F41"/>
  <c r="G39"/>
  <c r="F39"/>
  <c r="G139" i="12"/>
  <c r="BA23"/>
  <c r="BA20"/>
  <c r="BA18"/>
  <c r="BA16"/>
  <c r="G9"/>
  <c r="I9"/>
  <c r="I8" s="1"/>
  <c r="K9"/>
  <c r="M9"/>
  <c r="O9"/>
  <c r="Q9"/>
  <c r="Q8" s="1"/>
  <c r="V9"/>
  <c r="G11"/>
  <c r="M11" s="1"/>
  <c r="I11"/>
  <c r="K11"/>
  <c r="K8" s="1"/>
  <c r="O11"/>
  <c r="O8" s="1"/>
  <c r="Q11"/>
  <c r="V11"/>
  <c r="V8" s="1"/>
  <c r="G12"/>
  <c r="I12"/>
  <c r="K12"/>
  <c r="M12"/>
  <c r="O12"/>
  <c r="Q12"/>
  <c r="V12"/>
  <c r="G15"/>
  <c r="M15" s="1"/>
  <c r="I15"/>
  <c r="K15"/>
  <c r="O15"/>
  <c r="Q15"/>
  <c r="V15"/>
  <c r="G17"/>
  <c r="I17"/>
  <c r="K17"/>
  <c r="M17"/>
  <c r="O17"/>
  <c r="Q17"/>
  <c r="V17"/>
  <c r="G19"/>
  <c r="M19" s="1"/>
  <c r="I19"/>
  <c r="K19"/>
  <c r="O19"/>
  <c r="Q19"/>
  <c r="V19"/>
  <c r="G22"/>
  <c r="I22"/>
  <c r="K22"/>
  <c r="M22"/>
  <c r="O22"/>
  <c r="Q22"/>
  <c r="V22"/>
  <c r="G26"/>
  <c r="M26" s="1"/>
  <c r="I26"/>
  <c r="K26"/>
  <c r="O26"/>
  <c r="Q26"/>
  <c r="V26"/>
  <c r="G28"/>
  <c r="I28"/>
  <c r="K28"/>
  <c r="M28"/>
  <c r="O28"/>
  <c r="Q28"/>
  <c r="V28"/>
  <c r="G31"/>
  <c r="M31" s="1"/>
  <c r="I31"/>
  <c r="K31"/>
  <c r="O31"/>
  <c r="Q31"/>
  <c r="V31"/>
  <c r="G33"/>
  <c r="I33"/>
  <c r="K33"/>
  <c r="M33"/>
  <c r="O33"/>
  <c r="Q33"/>
  <c r="V33"/>
  <c r="G37"/>
  <c r="M37" s="1"/>
  <c r="I37"/>
  <c r="K37"/>
  <c r="O37"/>
  <c r="Q37"/>
  <c r="V37"/>
  <c r="G39"/>
  <c r="I39"/>
  <c r="K39"/>
  <c r="M39"/>
  <c r="O39"/>
  <c r="Q39"/>
  <c r="V39"/>
  <c r="G46"/>
  <c r="K46"/>
  <c r="O46"/>
  <c r="V46"/>
  <c r="G47"/>
  <c r="I47"/>
  <c r="I46" s="1"/>
  <c r="K47"/>
  <c r="M47"/>
  <c r="M46" s="1"/>
  <c r="O47"/>
  <c r="Q47"/>
  <c r="Q46" s="1"/>
  <c r="V47"/>
  <c r="G49"/>
  <c r="I49"/>
  <c r="I48" s="1"/>
  <c r="K49"/>
  <c r="M49"/>
  <c r="O49"/>
  <c r="Q49"/>
  <c r="Q48" s="1"/>
  <c r="V49"/>
  <c r="G51"/>
  <c r="M51" s="1"/>
  <c r="I51"/>
  <c r="K51"/>
  <c r="K48" s="1"/>
  <c r="O51"/>
  <c r="O48" s="1"/>
  <c r="Q51"/>
  <c r="V51"/>
  <c r="V48" s="1"/>
  <c r="G54"/>
  <c r="I54"/>
  <c r="K54"/>
  <c r="M54"/>
  <c r="O54"/>
  <c r="Q54"/>
  <c r="V54"/>
  <c r="G56"/>
  <c r="M56" s="1"/>
  <c r="I56"/>
  <c r="K56"/>
  <c r="O56"/>
  <c r="Q56"/>
  <c r="V56"/>
  <c r="G58"/>
  <c r="I58"/>
  <c r="K58"/>
  <c r="M58"/>
  <c r="O58"/>
  <c r="Q58"/>
  <c r="V58"/>
  <c r="G59"/>
  <c r="M59" s="1"/>
  <c r="I59"/>
  <c r="K59"/>
  <c r="O59"/>
  <c r="Q59"/>
  <c r="V59"/>
  <c r="G60"/>
  <c r="I60"/>
  <c r="K60"/>
  <c r="M60"/>
  <c r="O60"/>
  <c r="Q60"/>
  <c r="V60"/>
  <c r="G64"/>
  <c r="I64"/>
  <c r="I63" s="1"/>
  <c r="K64"/>
  <c r="M64"/>
  <c r="O64"/>
  <c r="Q64"/>
  <c r="Q63" s="1"/>
  <c r="V64"/>
  <c r="G67"/>
  <c r="M67" s="1"/>
  <c r="I67"/>
  <c r="K67"/>
  <c r="K63" s="1"/>
  <c r="O67"/>
  <c r="O63" s="1"/>
  <c r="Q67"/>
  <c r="V67"/>
  <c r="V63" s="1"/>
  <c r="I68"/>
  <c r="Q68"/>
  <c r="G69"/>
  <c r="G68" s="1"/>
  <c r="I69"/>
  <c r="K69"/>
  <c r="K68" s="1"/>
  <c r="O69"/>
  <c r="O68" s="1"/>
  <c r="Q69"/>
  <c r="V69"/>
  <c r="V68" s="1"/>
  <c r="G75"/>
  <c r="G74" s="1"/>
  <c r="I75"/>
  <c r="K75"/>
  <c r="K74" s="1"/>
  <c r="O75"/>
  <c r="O74" s="1"/>
  <c r="Q75"/>
  <c r="V75"/>
  <c r="V74" s="1"/>
  <c r="G76"/>
  <c r="I76"/>
  <c r="I74" s="1"/>
  <c r="K76"/>
  <c r="M76"/>
  <c r="O76"/>
  <c r="Q76"/>
  <c r="Q74" s="1"/>
  <c r="V76"/>
  <c r="G77"/>
  <c r="M77" s="1"/>
  <c r="I77"/>
  <c r="K77"/>
  <c r="O77"/>
  <c r="Q77"/>
  <c r="V77"/>
  <c r="G78"/>
  <c r="I78"/>
  <c r="K78"/>
  <c r="M78"/>
  <c r="O78"/>
  <c r="Q78"/>
  <c r="V78"/>
  <c r="G83"/>
  <c r="K83"/>
  <c r="O83"/>
  <c r="V83"/>
  <c r="G84"/>
  <c r="I84"/>
  <c r="I83" s="1"/>
  <c r="K84"/>
  <c r="M84"/>
  <c r="M83" s="1"/>
  <c r="O84"/>
  <c r="Q84"/>
  <c r="Q83" s="1"/>
  <c r="V84"/>
  <c r="G87"/>
  <c r="I87"/>
  <c r="I86" s="1"/>
  <c r="K87"/>
  <c r="M87"/>
  <c r="O87"/>
  <c r="Q87"/>
  <c r="Q86" s="1"/>
  <c r="V87"/>
  <c r="G88"/>
  <c r="M88" s="1"/>
  <c r="I88"/>
  <c r="K88"/>
  <c r="K86" s="1"/>
  <c r="O88"/>
  <c r="O86" s="1"/>
  <c r="Q88"/>
  <c r="V88"/>
  <c r="V86" s="1"/>
  <c r="G89"/>
  <c r="I89"/>
  <c r="K89"/>
  <c r="M89"/>
  <c r="O89"/>
  <c r="Q89"/>
  <c r="V89"/>
  <c r="G90"/>
  <c r="M90" s="1"/>
  <c r="I90"/>
  <c r="K90"/>
  <c r="O90"/>
  <c r="Q90"/>
  <c r="V90"/>
  <c r="G91"/>
  <c r="I91"/>
  <c r="K91"/>
  <c r="M91"/>
  <c r="O91"/>
  <c r="Q91"/>
  <c r="V91"/>
  <c r="G92"/>
  <c r="M92" s="1"/>
  <c r="I92"/>
  <c r="K92"/>
  <c r="O92"/>
  <c r="Q92"/>
  <c r="V92"/>
  <c r="G93"/>
  <c r="I93"/>
  <c r="K93"/>
  <c r="M93"/>
  <c r="O93"/>
  <c r="Q93"/>
  <c r="V93"/>
  <c r="G94"/>
  <c r="M94" s="1"/>
  <c r="I94"/>
  <c r="K94"/>
  <c r="O94"/>
  <c r="Q94"/>
  <c r="V94"/>
  <c r="G95"/>
  <c r="I95"/>
  <c r="K95"/>
  <c r="M95"/>
  <c r="O95"/>
  <c r="Q95"/>
  <c r="V95"/>
  <c r="G96"/>
  <c r="M96" s="1"/>
  <c r="I96"/>
  <c r="K96"/>
  <c r="O96"/>
  <c r="Q96"/>
  <c r="V96"/>
  <c r="G97"/>
  <c r="I97"/>
  <c r="K97"/>
  <c r="M97"/>
  <c r="O97"/>
  <c r="Q97"/>
  <c r="V97"/>
  <c r="G98"/>
  <c r="M98" s="1"/>
  <c r="I98"/>
  <c r="K98"/>
  <c r="O98"/>
  <c r="Q98"/>
  <c r="V98"/>
  <c r="G99"/>
  <c r="I99"/>
  <c r="K99"/>
  <c r="M99"/>
  <c r="O99"/>
  <c r="Q99"/>
  <c r="V99"/>
  <c r="G100"/>
  <c r="M100" s="1"/>
  <c r="I100"/>
  <c r="K100"/>
  <c r="O100"/>
  <c r="Q100"/>
  <c r="V100"/>
  <c r="G101"/>
  <c r="I101"/>
  <c r="K101"/>
  <c r="M101"/>
  <c r="O101"/>
  <c r="Q101"/>
  <c r="V101"/>
  <c r="G102"/>
  <c r="M102" s="1"/>
  <c r="I102"/>
  <c r="K102"/>
  <c r="O102"/>
  <c r="Q102"/>
  <c r="V102"/>
  <c r="G103"/>
  <c r="I103"/>
  <c r="K103"/>
  <c r="M103"/>
  <c r="O103"/>
  <c r="Q103"/>
  <c r="V103"/>
  <c r="G104"/>
  <c r="M104" s="1"/>
  <c r="I104"/>
  <c r="K104"/>
  <c r="O104"/>
  <c r="Q104"/>
  <c r="V104"/>
  <c r="G105"/>
  <c r="I105"/>
  <c r="K105"/>
  <c r="M105"/>
  <c r="O105"/>
  <c r="Q105"/>
  <c r="V105"/>
  <c r="G106"/>
  <c r="M106" s="1"/>
  <c r="I106"/>
  <c r="K106"/>
  <c r="O106"/>
  <c r="Q106"/>
  <c r="V106"/>
  <c r="G108"/>
  <c r="I108"/>
  <c r="K108"/>
  <c r="M108"/>
  <c r="O108"/>
  <c r="Q108"/>
  <c r="V108"/>
  <c r="G110"/>
  <c r="M110" s="1"/>
  <c r="I110"/>
  <c r="K110"/>
  <c r="O110"/>
  <c r="Q110"/>
  <c r="V110"/>
  <c r="G112"/>
  <c r="I112"/>
  <c r="K112"/>
  <c r="M112"/>
  <c r="O112"/>
  <c r="Q112"/>
  <c r="V112"/>
  <c r="G114"/>
  <c r="M114" s="1"/>
  <c r="I114"/>
  <c r="K114"/>
  <c r="O114"/>
  <c r="Q114"/>
  <c r="V114"/>
  <c r="G116"/>
  <c r="I116"/>
  <c r="K116"/>
  <c r="M116"/>
  <c r="O116"/>
  <c r="Q116"/>
  <c r="V116"/>
  <c r="G117"/>
  <c r="M117" s="1"/>
  <c r="I117"/>
  <c r="K117"/>
  <c r="O117"/>
  <c r="Q117"/>
  <c r="V117"/>
  <c r="G118"/>
  <c r="I118"/>
  <c r="K118"/>
  <c r="M118"/>
  <c r="O118"/>
  <c r="Q118"/>
  <c r="V118"/>
  <c r="G119"/>
  <c r="M119" s="1"/>
  <c r="I119"/>
  <c r="K119"/>
  <c r="O119"/>
  <c r="Q119"/>
  <c r="V119"/>
  <c r="G120"/>
  <c r="I120"/>
  <c r="K120"/>
  <c r="M120"/>
  <c r="O120"/>
  <c r="Q120"/>
  <c r="V120"/>
  <c r="G121"/>
  <c r="G122"/>
  <c r="I122"/>
  <c r="I121" s="1"/>
  <c r="K122"/>
  <c r="M122"/>
  <c r="O122"/>
  <c r="Q122"/>
  <c r="Q121" s="1"/>
  <c r="V122"/>
  <c r="G126"/>
  <c r="M126" s="1"/>
  <c r="I126"/>
  <c r="K126"/>
  <c r="K121" s="1"/>
  <c r="O126"/>
  <c r="O121" s="1"/>
  <c r="Q126"/>
  <c r="V126"/>
  <c r="V121" s="1"/>
  <c r="G130"/>
  <c r="I130"/>
  <c r="K130"/>
  <c r="M130"/>
  <c r="O130"/>
  <c r="Q130"/>
  <c r="V130"/>
  <c r="G135"/>
  <c r="I135"/>
  <c r="I134" s="1"/>
  <c r="K135"/>
  <c r="M135"/>
  <c r="M134" s="1"/>
  <c r="O135"/>
  <c r="Q135"/>
  <c r="Q134" s="1"/>
  <c r="V135"/>
  <c r="G136"/>
  <c r="M136" s="1"/>
  <c r="I136"/>
  <c r="K136"/>
  <c r="K134" s="1"/>
  <c r="O136"/>
  <c r="O134" s="1"/>
  <c r="Q136"/>
  <c r="V136"/>
  <c r="V134" s="1"/>
  <c r="G137"/>
  <c r="I137"/>
  <c r="K137"/>
  <c r="M137"/>
  <c r="O137"/>
  <c r="Q137"/>
  <c r="V137"/>
  <c r="AE139"/>
  <c r="I20" i="1"/>
  <c r="I19"/>
  <c r="I18"/>
  <c r="I17"/>
  <c r="I16"/>
  <c r="I60"/>
  <c r="J59" s="1"/>
  <c r="F43"/>
  <c r="G43"/>
  <c r="G25" s="1"/>
  <c r="A25" s="1"/>
  <c r="A26" s="1"/>
  <c r="G26" s="1"/>
  <c r="H42"/>
  <c r="I42" s="1"/>
  <c r="H41"/>
  <c r="I41" s="1"/>
  <c r="H40"/>
  <c r="H39"/>
  <c r="I39" s="1"/>
  <c r="I43" s="1"/>
  <c r="J52" l="1"/>
  <c r="J56"/>
  <c r="J50"/>
  <c r="J54"/>
  <c r="J58"/>
  <c r="J51"/>
  <c r="J53"/>
  <c r="J55"/>
  <c r="J57"/>
  <c r="G28"/>
  <c r="G23"/>
  <c r="M121" i="12"/>
  <c r="M86"/>
  <c r="M63"/>
  <c r="M48"/>
  <c r="M8"/>
  <c r="G86"/>
  <c r="G63"/>
  <c r="G48"/>
  <c r="G8"/>
  <c r="G134"/>
  <c r="AF139"/>
  <c r="M75"/>
  <c r="M74" s="1"/>
  <c r="M69"/>
  <c r="M68" s="1"/>
  <c r="J42" i="1"/>
  <c r="J41"/>
  <c r="J39"/>
  <c r="J43" s="1"/>
  <c r="H43"/>
  <c r="I21"/>
  <c r="J28"/>
  <c r="J26"/>
  <c r="G38"/>
  <c r="F38"/>
  <c r="J23"/>
  <c r="J24"/>
  <c r="J25"/>
  <c r="J27"/>
  <c r="E24"/>
  <c r="E26"/>
  <c r="J60" l="1"/>
  <c r="A23"/>
  <c r="A24" s="1"/>
  <c r="G24" s="1"/>
  <c r="A27" s="1"/>
  <c r="A29" s="1"/>
  <c r="G29" s="1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Vladimir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<sst xmlns="http://schemas.openxmlformats.org/spreadsheetml/2006/main" count="798" uniqueCount="323">
  <si>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</si>
  <si>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</si>
  <si>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</si>
  <si>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</si>
  <si>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</si>
  <si>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</si>
  <si>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</si>
  <si>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</si>
  <si>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</si>
  <si>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</si>
  <si>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</si>
  <si>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</si>
  <si>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</si>
  <si>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</si>
  <si>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</si>
  <si>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</si>
  <si>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</si>
  <si>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</si>
  <si>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</si>
  <si>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</si>
  <si>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</si>
  <si>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</si>
  <si>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</si>
  <si>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</si>
  <si>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</si>
  <si>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</si>
  <si>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</si>
  <si>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</si>
  <si>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</si>
  <si>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</si>
  <si>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</si>
  <si>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</si>
  <si>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</si>
  <si>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</si>
  <si>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</si>
  <si>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</si>
  <si>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</si>
  <si>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</si>
  <si>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</si>
  <si>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</si>
  <si>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</si>
  <si>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</si>
  <si>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</si>
  <si>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</si>
  <si>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Prodloužení plynovodu a přípojky</t>
  </si>
  <si>
    <t>1</t>
  </si>
  <si>
    <t>Objekt:</t>
  </si>
  <si>
    <t>Rozpočet:</t>
  </si>
  <si>
    <t>sdfsdf</t>
  </si>
  <si>
    <t>52/2021</t>
  </si>
  <si>
    <t>Oldřichov u Tachova - prodloužení plynovadu pro areál SPŠ Tachov</t>
  </si>
  <si>
    <t>Plzeňský kraj</t>
  </si>
  <si>
    <t>Škroupova 1760/18</t>
  </si>
  <si>
    <t>Plzeň-Jižní Předměstí</t>
  </si>
  <si>
    <t>30100</t>
  </si>
  <si>
    <t>70890366</t>
  </si>
  <si>
    <t>CZ70890366</t>
  </si>
  <si>
    <t>Stavba</t>
  </si>
  <si>
    <t>Inženýrský objekt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</si>
  <si>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</si>
  <si>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</si>
  <si>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</si>
  <si>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</si>
  <si>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</si>
  <si>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</si>
  <si>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</si>
  <si>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5</t>
  </si>
  <si>
    <t>Komunikace</t>
  </si>
  <si>
    <t>9</t>
  </si>
  <si>
    <t>Ostatní konstrukce, bourání</t>
  </si>
  <si>
    <t>99</t>
  </si>
  <si>
    <t>Staveništní přesun hmot</t>
  </si>
  <si>
    <t>723</t>
  </si>
  <si>
    <t>Vnitřní plynovod</t>
  </si>
  <si>
    <t>M21</t>
  </si>
  <si>
    <t>Elektromontáže</t>
  </si>
  <si>
    <t>M23</t>
  </si>
  <si>
    <t>Montáže potrubí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</si>
  <si>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</si>
  <si>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</si>
  <si>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</si>
  <si>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</si>
  <si>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</si>
  <si>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</si>
  <si>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</si>
  <si>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</si>
  <si>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</si>
  <si>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</si>
  <si>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</si>
  <si>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</si>
  <si>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</si>
  <si>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</si>
  <si>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</si>
  <si>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</si>
  <si>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</si>
  <si>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</si>
  <si>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</si>
  <si>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</si>
  <si>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</si>
  <si>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</si>
  <si>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</si>
  <si>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</si>
  <si>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</si>
  <si>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</si>
  <si>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</si>
  <si>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</si>
  <si>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</si>
  <si>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</si>
  <si>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</si>
  <si>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</si>
  <si>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</si>
  <si>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</si>
  <si>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113107630R00</t>
  </si>
  <si>
    <t>Odstranění podkladů nebo krytů z kameniva hrubého drceného, v ploše jednotlivě nad 50 m2, tloušťka vrstvy 300 mm</t>
  </si>
  <si>
    <t>m2</t>
  </si>
  <si>
    <t>822-1</t>
  </si>
  <si>
    <t>RTS 21/ I</t>
  </si>
  <si>
    <t>Práce</t>
  </si>
  <si>
    <t>POL1_</t>
  </si>
  <si>
    <t>8,0*1,4</t>
  </si>
  <si>
    <t>VV</t>
  </si>
  <si>
    <t>113108417R00</t>
  </si>
  <si>
    <t>Odstranění podkladů nebo krytů živičných, v ploše jednotlivě nad 50 m2, tloušťka vrstvy 170 mm</t>
  </si>
  <si>
    <t>113151111R00</t>
  </si>
  <si>
    <t>Rozebrání zpevněných ploch rozebrání ploch ze silničních panelů</t>
  </si>
  <si>
    <t>800-2</t>
  </si>
  <si>
    <t>s přemístěním na skládku na vzdálenost do 20 m nebo s naložením na dopravní prostředek,</t>
  </si>
  <si>
    <t>SPI</t>
  </si>
  <si>
    <t>332,0*0,2*2,0</t>
  </si>
  <si>
    <t>115101221R00</t>
  </si>
  <si>
    <t>Čerpání vody na dopravní výšku přes 10 do 25 m_x000D_
 s uvažovaným průměrným přítokem do 500 l/min</t>
  </si>
  <si>
    <t>h</t>
  </si>
  <si>
    <t>800-1</t>
  </si>
  <si>
    <t>na vzdálenost od hladiny vody v jímce po výšku roviny proložené osou nejvyššího bodu výtlačného potrubí. Včetně odpadní potrubí v délce do 20 m.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</si>
  <si>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</si>
  <si>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</si>
  <si>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</si>
  <si>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</si>
  <si>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130001101R00</t>
  </si>
  <si>
    <t>Příplatek k cenám za ztížené vykopávky v horninách jakékoliv třídy</t>
  </si>
  <si>
    <t>m3</t>
  </si>
  <si>
    <t>Příplatek k cenám hloubených vykopávek za ztížení vykopávky v blízkosti podzemního vedení nebo výbušnin pro jakoukoliv třídu horniny.</t>
  </si>
  <si>
    <t>0,8*1,0*1,0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</si>
  <si>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</si>
  <si>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</si>
  <si>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</si>
  <si>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340,0*0,8*1,2</t>
  </si>
  <si>
    <t>(14,5+6,5+1,5)*0,8*1,2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</si>
  <si>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</si>
  <si>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</si>
  <si>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</si>
  <si>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</si>
  <si>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</si>
  <si>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145,0*8</t>
  </si>
  <si>
    <t>167101102R00</t>
  </si>
  <si>
    <t>Nakládání, skládání, překládání neulehlého výkopku nakládání výkopku_x000D_
 přes 100 m3, z horniny 1 až 4</t>
  </si>
  <si>
    <t>348,0-203,0</t>
  </si>
  <si>
    <t>174101101R00</t>
  </si>
  <si>
    <t>Zásyp sypaninou se zhutněním jam, šachet, rýh nebo kolem objektů v těchto vykopávkách</t>
  </si>
  <si>
    <t>z jakékoliv horniny s uložením výkopku po vrstvách,</t>
  </si>
  <si>
    <t>340,0*0,8*0,7</t>
  </si>
  <si>
    <t>(14,5+6,5+1,5)*0,8*0,7</t>
  </si>
  <si>
    <t>199000005R00</t>
  </si>
  <si>
    <t>Poplatky za skládku zeminy 1- 4, skupina 17 05 04 z Katalogu odpadů</t>
  </si>
  <si>
    <t>t</t>
  </si>
  <si>
    <t>145,0*1,8</t>
  </si>
  <si>
    <t>175101101 RT2</t>
  </si>
  <si>
    <t>Lože a obsyp potrubí bez prohození sypaniny, s dodáním štěrkopísku</t>
  </si>
  <si>
    <t>Vlastní</t>
  </si>
  <si>
    <t>340,0*0,8*0,5</t>
  </si>
  <si>
    <t>(14,5+6,5+1,5)*0,8*0,5</t>
  </si>
  <si>
    <t>-340,0*3,14*0,045*0,045</t>
  </si>
  <si>
    <t>-14,5*3,14*0,016*0,016</t>
  </si>
  <si>
    <t>-6,5*3,14*0,0315*0,0315</t>
  </si>
  <si>
    <t>-1,5*3,14*0,02*0,02</t>
  </si>
  <si>
    <t>389200010RA0</t>
  </si>
  <si>
    <t>Kompletní konstrukce Pilíře pro osazení elektroměřičů a plynoměrů Pilíř pro měřicí skříně, zděný, 0,9x0,45x1,5 m</t>
  </si>
  <si>
    <t>kus</t>
  </si>
  <si>
    <t>AP-HSV</t>
  </si>
  <si>
    <t>564851111RT2</t>
  </si>
  <si>
    <t>Podklad ze štěrkodrti s rozprostřením a zhutněním frakce 0-32 mm, tloušťka po zhutnění 150 mm</t>
  </si>
  <si>
    <t>8,0*1,4*2</t>
  </si>
  <si>
    <t>565141111R00</t>
  </si>
  <si>
    <t>Podklad z kameniva obaleného asfaltem ACP 16+ až ACP 22+, v pruhu šířky do 3 m, třídy 1, tloušťka po zhutnění 60 mm</t>
  </si>
  <si>
    <t>s rozprostřením a zhutněním</t>
  </si>
  <si>
    <t>573111115R00</t>
  </si>
  <si>
    <t>Postřik živičný infiltrační s posypem kamenivem v množství 2,5 kg/m2</t>
  </si>
  <si>
    <t>z asfaltu silničního</t>
  </si>
  <si>
    <t>573211111R00</t>
  </si>
  <si>
    <t>Postřik živičný spojovací bez posypu kamenivem z asfaltu silničního, v množství od 0,5 do 0,7 kg/m2</t>
  </si>
  <si>
    <t>11,2*2</t>
  </si>
  <si>
    <t>577112113R00</t>
  </si>
  <si>
    <t>Beton asfaltový z modifikovaného asfaltu v pruhu šířky do 3 m, ACO 11 S , tloušťky 40 mm, plochy přes 1000 m2</t>
  </si>
  <si>
    <t>577115116R00</t>
  </si>
  <si>
    <t>Beton asfaltový z modifikovaného asfaltu v pruhu šířky do 3 m, ACL 22 S , tloušťky 70 mm, plochy přes 1000 m2</t>
  </si>
  <si>
    <t>584121111R00</t>
  </si>
  <si>
    <t xml:space="preserve">Osazení silničních panelů jakéhokoliv druhu a velikosti </t>
  </si>
  <si>
    <t>ze železového betonu, s provedením podkladu z kameniva těženého do tl. 4 cm</t>
  </si>
  <si>
    <t>919735113R00</t>
  </si>
  <si>
    <t>Řezání stávajících krytů nebo podkladů živičných, hloubky přes 100 do 150 mm</t>
  </si>
  <si>
    <t>m</t>
  </si>
  <si>
    <t>včetně spotřeby vody</t>
  </si>
  <si>
    <t>8,0*2</t>
  </si>
  <si>
    <t>91974</t>
  </si>
  <si>
    <t>Zalití spar asfaltem</t>
  </si>
  <si>
    <t>Indiv</t>
  </si>
  <si>
    <t>998276101R00</t>
  </si>
  <si>
    <t>Přesun hmot pro trubní vedení z trub plastových nebo sklolaminátových v otevřeném výkopu</t>
  </si>
  <si>
    <t>827-1</t>
  </si>
  <si>
    <t>Přesun hmot</t>
  </si>
  <si>
    <t>POL7_</t>
  </si>
  <si>
    <t>vodovodu nebo kanalizace ražené nebo hloubené (827 1.1, 827 1.9, 827 2.1, 827 2.9), drobných objektů</t>
  </si>
  <si>
    <t xml:space="preserve">Hmotnosti z položek s pořadovými čísly: : </t>
  </si>
  <si>
    <t xml:space="preserve">13,14,15,16,17,18,19,20,21,23, : </t>
  </si>
  <si>
    <t>Součet: : 269,65285</t>
  </si>
  <si>
    <t>723237215R00</t>
  </si>
  <si>
    <t>Kohout kulový  , mosazný, závit vnitřní-vnitřní, DN 25, PN 5, včetně dodávky materiálu</t>
  </si>
  <si>
    <t>800-721</t>
  </si>
  <si>
    <t>723237216R00</t>
  </si>
  <si>
    <t>Kohout kulový  , mosazný, závit vnitřní-vnitřní, DN 32, PN 5, včetně dodávky materiálu</t>
  </si>
  <si>
    <t>723237218R00</t>
  </si>
  <si>
    <t>Kohout kulový  , mosazný, závit vnitřní-vnitřní, DN 50, PN 5, včetně dodávky materiálu</t>
  </si>
  <si>
    <t>998723101R00</t>
  </si>
  <si>
    <t>Přesun hmot pro vnitřní plynovod v objektech výšky do 6 m</t>
  </si>
  <si>
    <t>vodorovně do 50 m</t>
  </si>
  <si>
    <t xml:space="preserve">25,26,27, : </t>
  </si>
  <si>
    <t>Součet: : 0,00358</t>
  </si>
  <si>
    <t>210800546 RT1</t>
  </si>
  <si>
    <t>Vodič nn a vn CY 4 mm2 uložený pevně  včetně kontroly vodiče před záhozem a před pokládkou živičných, včetně dodávky vodiče CY 4</t>
  </si>
  <si>
    <t>340,0+15,9+7,9+2,9</t>
  </si>
  <si>
    <t>230170001R00</t>
  </si>
  <si>
    <t>Příprava pro zkoušku těsnosti, DN do 40</t>
  </si>
  <si>
    <t>sada</t>
  </si>
  <si>
    <t>230170002R00</t>
  </si>
  <si>
    <t>Příprava pro zkoušku těsnosti, DN 50 - 80</t>
  </si>
  <si>
    <t>230170011R00</t>
  </si>
  <si>
    <t>Zkouška těsnosti potrubí, DN do 40</t>
  </si>
  <si>
    <t>230170012R00</t>
  </si>
  <si>
    <t>Zkouška těsnosti potrubí, DN 50 - 80</t>
  </si>
  <si>
    <t>230180011R00</t>
  </si>
  <si>
    <t>Montáž trub z plastických hmot PE, PP, 32 x 3,4</t>
  </si>
  <si>
    <t>230180014R00</t>
  </si>
  <si>
    <t>Montáž trub z plastických hmot PE, PP, 40 x 3,6</t>
  </si>
  <si>
    <t>230180022R00</t>
  </si>
  <si>
    <t>Montáž trub z plastických hmot PE, PP, 63 x 5,7</t>
  </si>
  <si>
    <t>230180026R00</t>
  </si>
  <si>
    <t>Montáž trub z plastických hmot PE, PP, 90 x 5,1</t>
  </si>
  <si>
    <t>230180027R00</t>
  </si>
  <si>
    <t>Montáž trub z plastických hmot PE, PP, 90 x 8,2</t>
  </si>
  <si>
    <t>230180066R00</t>
  </si>
  <si>
    <t>Montáž trubních dílů PE, PP, D 32</t>
  </si>
  <si>
    <t>230180067R00</t>
  </si>
  <si>
    <t>Montáž trubních dílů PE, PP, D 40</t>
  </si>
  <si>
    <t>230180069R00</t>
  </si>
  <si>
    <t>Montáž trubních dílů PE, PP, D 63</t>
  </si>
  <si>
    <t>230180070R00</t>
  </si>
  <si>
    <t>Montáž trubních dílů PE, PP, D 90 x 5,1</t>
  </si>
  <si>
    <t>23021 R</t>
  </si>
  <si>
    <t>STL propoj za provozního DN 80</t>
  </si>
  <si>
    <t>ks</t>
  </si>
  <si>
    <t>905      R01</t>
  </si>
  <si>
    <t>Hzs-revize provoz.souboru a st.obj., Revize</t>
  </si>
  <si>
    <t>Prav.M</t>
  </si>
  <si>
    <t>HZS</t>
  </si>
  <si>
    <t>POL10_</t>
  </si>
  <si>
    <t>2861</t>
  </si>
  <si>
    <t>Nadzemní přechodka  dl. 2000 mm d 63/2'' s ochranným pláštěm a odvzd. kohoutem 3/8 ''</t>
  </si>
  <si>
    <t>Specifikace</t>
  </si>
  <si>
    <t>POL3_</t>
  </si>
  <si>
    <t>28613065.MR</t>
  </si>
  <si>
    <t>T-kus PE 100; odbočkový, navrtávací, sedlový; otočný vývod 360 °; SDR 11,0; D = 90,0 mm; D2 = 32 mm; spoj elektrosvařovaný</t>
  </si>
  <si>
    <t>SPCM</t>
  </si>
  <si>
    <t>28613066.MR</t>
  </si>
  <si>
    <t>T-kus PE 100; odbočkový, navrtávací, sedlový; otočný vývod 360 °; SDR 11,0; D = 90,0 mm; D2 = 40 mm; spoj elektrosvařovaný</t>
  </si>
  <si>
    <t>28613068.MR</t>
  </si>
  <si>
    <t>T-kus PE 100; odbočkový, navrtávací, sedlový; otočný vývod 360 °; SDR 11,0; D = 90,0 mm; D2 = 63 mm; spoj elektrosvařovaný</t>
  </si>
  <si>
    <t>28613146.MR</t>
  </si>
  <si>
    <t>víčko/záslepka PE 100; KIT; SDR 11,0; D = 90,0 mm; spoj elektrosvařovaný</t>
  </si>
  <si>
    <t>28613607R</t>
  </si>
  <si>
    <t>trubka plastová plynovodní hladká; PE 100+; SDR 11,0; PN 16; D = 38,0 mm; l = 100000,0 mm</t>
  </si>
  <si>
    <t>14,5*1,015</t>
  </si>
  <si>
    <t>28613609R</t>
  </si>
  <si>
    <t>trubka plastová plynovodní hladká; PE 100+; SDR 11,0; PN 16; D = 46,0 mm; l = 100000,0 mm</t>
  </si>
  <si>
    <t>1,5*1,015</t>
  </si>
  <si>
    <t>28613613R</t>
  </si>
  <si>
    <t>trubka plastová plynovodní hladká; PE 100+; SDR 11,0; PN 16; D = 69,0 mm; l = 100000,0 mm</t>
  </si>
  <si>
    <t>6,5*1,015</t>
  </si>
  <si>
    <t>28613617R</t>
  </si>
  <si>
    <t>trubka plastová plynovodní hladká; PE 100+; SDR 17,0; PN 10; D = 96,0 mm; l = 100000,0 mm</t>
  </si>
  <si>
    <t>340,0*1,015</t>
  </si>
  <si>
    <t>2862</t>
  </si>
  <si>
    <t>Nadzemní přechodka  dl. 2000 mm d 40/5/4'' s ochranným pláštěm a odvzd. kohoutem 3/8 '</t>
  </si>
  <si>
    <t>2863</t>
  </si>
  <si>
    <t>Nadzemní přechodka  dl. 2000 mm d 32/1'' s ochranným pláštěm a odvzd. kohoutem 3/8 '</t>
  </si>
  <si>
    <t>28653322.AR</t>
  </si>
  <si>
    <t>koleno PE 100; 90,0 °; SDR 11,0; D = 32,0 mm; hladké; spoj elektrosvařovaný</t>
  </si>
  <si>
    <t>28653323.AR</t>
  </si>
  <si>
    <t>koleno PE 100; 90,0 °; SDR 11,0; D = 40,0 mm; hladké; spoj elektrosvařovaný</t>
  </si>
  <si>
    <t>28653325.AR</t>
  </si>
  <si>
    <t>koleno PE 100; 90,0 °; SDR 11,0; D = 63,0 mm; hladké; spoj elektrosvařovaný</t>
  </si>
  <si>
    <t>979082213R00</t>
  </si>
  <si>
    <t>Vodorovná doprava suti po suchu bez naložení, ale se složením a hrubým urovnáním na vzdálenost do 1 km</t>
  </si>
  <si>
    <t>Přesun suti</t>
  </si>
  <si>
    <t>POL8_</t>
  </si>
  <si>
    <t xml:space="preserve">Demontážní hmotnosti z položek s pořadovými čísly: : </t>
  </si>
  <si>
    <t xml:space="preserve">1,2, : </t>
  </si>
  <si>
    <t>Součet: : 11,58080</t>
  </si>
  <si>
    <t>979082219R00</t>
  </si>
  <si>
    <t>Vodorovná doprava suti po suchu příplatek k ceně za každý další i započatý 1 km přes 1 km</t>
  </si>
  <si>
    <t>Součet: : 196,87360</t>
  </si>
  <si>
    <t>979990001 R00</t>
  </si>
  <si>
    <t>Poplatek za skládku stavební suti kamenivo,beton,asfalt k recyklaci</t>
  </si>
  <si>
    <t>00511 R</t>
  </si>
  <si>
    <t xml:space="preserve">Geodetické práce </t>
  </si>
  <si>
    <t>Soubor</t>
  </si>
  <si>
    <t>VRN</t>
  </si>
  <si>
    <t>POL99_2</t>
  </si>
  <si>
    <t>005111021R</t>
  </si>
  <si>
    <t>Vytyčení inženýrských sítí</t>
  </si>
  <si>
    <t>005121 R</t>
  </si>
  <si>
    <t>Zařízení staveniště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</si>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</sst>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E7C2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>
      <c r="A3" s="2"/>
      <c r="B3" s="117" t="s">
        <v>46</v>
      </c>
      <c r="C3" s="112"/>
      <c r="D3" s="118" t="s">
        <v>45</v>
      </c>
      <c r="E3" s="119" t="s">
        <v>44</v>
      </c>
      <c r="F3" s="120"/>
      <c r="G3" s="120"/>
      <c r="H3" s="120"/>
      <c r="I3" s="120"/>
      <c r="J3" s="121"/>
    </row>
    <row r="4" spans="1:15" ht="23.25" customHeight="1">
      <c r="A4" s="108">
        <v>5842</v>
      </c>
      <c r="B4" s="122" t="s">
        <v>47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SUMIF(F50:F59,A16,I50:I59)+SUMIF(F50:F59,"PSU",I50:I59)</f>
        <v>456644.27999999997</v>
      </c>
      <c r="J16" s="85"/>
    </row>
    <row r="17" spans="1:10" ht="23.25" customHeight="1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SUMIF(F50:F59,A17,I50:I59)</f>
        <v>3326.23</v>
      </c>
      <c r="J17" s="85"/>
    </row>
    <row r="18" spans="1:10" ht="23.25" customHeight="1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SUMIF(F50:F59,A18,I50:I59)</f>
        <v>1397085.3099999998</v>
      </c>
      <c r="J18" s="85"/>
    </row>
    <row r="19" spans="1:10" ht="23.25" customHeight="1">
      <c r="A19" s="198" t="s">
        <v>81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SUMIF(F50:F59,A19,I50:I59)</f>
        <v>59204.340000000004</v>
      </c>
      <c r="J19" s="85"/>
    </row>
    <row r="20" spans="1:10" ht="23.25" customHeight="1">
      <c r="A20" s="198" t="s">
        <v>82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SUMIF(F50:F59,A20,I50:I59)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1916260.16</v>
      </c>
      <c r="J21" s="99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>
      <c r="A25" s="2">
        <f>ZakladDPHZakl*SazbaDPH2/100</f>
        <v>402414.63359999994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1916260.1599999997</v>
      </c>
      <c r="H25" s="98"/>
      <c r="I25" s="98"/>
      <c r="J25" s="40" t="str">
        <f t="shared" si="0"/>
        <v>CZK</v>
      </c>
    </row>
    <row r="26" spans="1:10" ht="23.25" customHeight="1">
      <c r="A26" s="2">
        <f>(A25-INT(A25))*100</f>
        <v>63.359999994281679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402415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ZakladDPHSni+DPHSni+ZakladDPHZakl+DPHZakl</f>
        <v>2318675.1599999997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-0.15999999968335032</v>
      </c>
      <c r="H27" s="82"/>
      <c r="I27" s="82"/>
      <c r="J27" s="41" t="str">
        <f t="shared" si="0"/>
        <v>CZK</v>
      </c>
    </row>
    <row r="28" spans="1:10" ht="27.75" hidden="1" customHeight="1" thickBot="1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1916260.1599999997</v>
      </c>
      <c r="H28" s="173"/>
      <c r="I28" s="173"/>
      <c r="J28" s="174" t="str">
        <f t="shared" si="0"/>
        <v>CZK</v>
      </c>
    </row>
    <row r="29" spans="1:10" ht="27.75" customHeight="1" thickBot="1">
      <c r="A29" s="2">
        <f>(A27-INT(A27))*100</f>
        <v>15.999999968335032</v>
      </c>
      <c r="B29" s="168" t="s">
        <v>35</v>
      </c>
      <c r="C29" s="175"/>
      <c r="D29" s="175"/>
      <c r="E29" s="175"/>
      <c r="F29" s="176"/>
      <c r="G29" s="172">
        <f>IF(A29&gt;50, ROUNDUP(A27, 0), ROUNDDOWN(A27, 0))</f>
        <v>2318675</v>
      </c>
      <c r="H29" s="172"/>
      <c r="I29" s="172"/>
      <c r="J29" s="177" t="s">
        <v>60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0" t="s">
        <v>48</v>
      </c>
      <c r="E34" s="101"/>
      <c r="G34" s="102"/>
      <c r="H34" s="103"/>
      <c r="I34" s="103"/>
      <c r="J34" s="25"/>
    </row>
    <row r="35" spans="1:10" ht="12.75" customHeight="1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>
      <c r="A39" s="139">
        <v>1</v>
      </c>
      <c r="B39" s="149" t="s">
        <v>57</v>
      </c>
      <c r="C39" s="150"/>
      <c r="D39" s="150"/>
      <c r="E39" s="150"/>
      <c r="F39" s="151">
        <f>'1 01 Pol'!AE139</f>
        <v>0</v>
      </c>
      <c r="G39" s="152">
        <f>'1 01 Pol'!AF139</f>
        <v>1916260.1599999997</v>
      </c>
      <c r="H39" s="153">
        <f>(F39*SazbaDPH1/100)+(G39*SazbaDPH2/100)</f>
        <v>402414.63359999994</v>
      </c>
      <c r="I39" s="153">
        <f>F39+G39+H39</f>
        <v>2318674.7935999995</v>
      </c>
      <c r="J39" s="154">
        <f>IF(CenaCelkemVypocet=0,"",I39/CenaCelkemVypocet*100)</f>
        <v>100</v>
      </c>
    </row>
    <row r="40" spans="1:10" ht="25.5" hidden="1" customHeight="1">
      <c r="A40" s="139">
        <v>2</v>
      </c>
      <c r="B40" s="155"/>
      <c r="C40" s="156" t="s">
        <v>58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>
      <c r="A41" s="139">
        <v>2</v>
      </c>
      <c r="B41" s="155" t="s">
        <v>45</v>
      </c>
      <c r="C41" s="156" t="s">
        <v>44</v>
      </c>
      <c r="D41" s="156"/>
      <c r="E41" s="156"/>
      <c r="F41" s="157">
        <f>'1 01 Pol'!AE139</f>
        <v>0</v>
      </c>
      <c r="G41" s="158">
        <f>'1 01 Pol'!AF139</f>
        <v>1916260.1599999997</v>
      </c>
      <c r="H41" s="158">
        <f>(F41*SazbaDPH1/100)+(G41*SazbaDPH2/100)</f>
        <v>402414.63359999994</v>
      </c>
      <c r="I41" s="158">
        <f>F41+G41+H41</f>
        <v>2318674.7935999995</v>
      </c>
      <c r="J41" s="159">
        <f>IF(CenaCelkemVypocet=0,"",I41/CenaCelkemVypocet*100)</f>
        <v>100</v>
      </c>
    </row>
    <row r="42" spans="1:10" ht="25.5" hidden="1" customHeight="1">
      <c r="A42" s="139">
        <v>3</v>
      </c>
      <c r="B42" s="160" t="s">
        <v>43</v>
      </c>
      <c r="C42" s="150" t="s">
        <v>44</v>
      </c>
      <c r="D42" s="150"/>
      <c r="E42" s="150"/>
      <c r="F42" s="161">
        <f>'1 01 Pol'!AE139</f>
        <v>0</v>
      </c>
      <c r="G42" s="153">
        <f>'1 01 Pol'!AF139</f>
        <v>1916260.1599999997</v>
      </c>
      <c r="H42" s="153">
        <f>(F42*SazbaDPH1/100)+(G42*SazbaDPH2/100)</f>
        <v>402414.63359999994</v>
      </c>
      <c r="I42" s="153">
        <f>F42+G42+H42</f>
        <v>2318674.7935999995</v>
      </c>
      <c r="J42" s="154">
        <f>IF(CenaCelkemVypocet=0,"",I42/CenaCelkemVypocet*100)</f>
        <v>100</v>
      </c>
    </row>
    <row r="43" spans="1:10" ht="25.5" hidden="1" customHeight="1">
      <c r="A43" s="139"/>
      <c r="B43" s="162" t="s">
        <v>59</v>
      </c>
      <c r="C43" s="163"/>
      <c r="D43" s="163"/>
      <c r="E43" s="164"/>
      <c r="F43" s="165">
        <f>SUMIF(A39:A42,"=1",F39:F42)</f>
        <v>0</v>
      </c>
      <c r="G43" s="166">
        <f>SUMIF(A39:A42,"=1",G39:G42)</f>
        <v>1916260.1599999997</v>
      </c>
      <c r="H43" s="166">
        <f>SUMIF(A39:A42,"=1",H39:H42)</f>
        <v>402414.63359999994</v>
      </c>
      <c r="I43" s="166">
        <f>SUMIF(A39:A42,"=1",I39:I42)</f>
        <v>2318674.7935999995</v>
      </c>
      <c r="J43" s="167">
        <f>SUMIF(A39:A42,"=1",J39:J42)</f>
        <v>100</v>
      </c>
    </row>
    <row r="47" spans="1:10" ht="15.75">
      <c r="B47" s="178" t="s">
        <v>61</v>
      </c>
    </row>
    <row r="49" spans="1:10" ht="25.5" customHeight="1">
      <c r="A49" s="180"/>
      <c r="B49" s="183" t="s">
        <v>17</v>
      </c>
      <c r="C49" s="183" t="s">
        <v>5</v>
      </c>
      <c r="D49" s="184"/>
      <c r="E49" s="184"/>
      <c r="F49" s="185" t="s">
        <v>62</v>
      </c>
      <c r="G49" s="185"/>
      <c r="H49" s="185"/>
      <c r="I49" s="185" t="s">
        <v>29</v>
      </c>
      <c r="J49" s="185" t="s">
        <v>0</v>
      </c>
    </row>
    <row r="50" spans="1:10" ht="36.75" customHeight="1">
      <c r="A50" s="181"/>
      <c r="B50" s="186" t="s">
        <v>45</v>
      </c>
      <c r="C50" s="187" t="s">
        <v>63</v>
      </c>
      <c r="D50" s="188"/>
      <c r="E50" s="188"/>
      <c r="F50" s="196" t="s">
        <v>24</v>
      </c>
      <c r="G50" s="189"/>
      <c r="H50" s="189"/>
      <c r="I50" s="189">
        <f>'1 01 Pol'!G8</f>
        <v>357405.44999999995</v>
      </c>
      <c r="J50" s="194">
        <f>IF(I60=0,"",I50/I60*100)</f>
        <v>18.651196609963439</v>
      </c>
    </row>
    <row r="51" spans="1:10" ht="36.75" customHeight="1">
      <c r="A51" s="181"/>
      <c r="B51" s="186" t="s">
        <v>64</v>
      </c>
      <c r="C51" s="187" t="s">
        <v>65</v>
      </c>
      <c r="D51" s="188"/>
      <c r="E51" s="188"/>
      <c r="F51" s="196" t="s">
        <v>24</v>
      </c>
      <c r="G51" s="189"/>
      <c r="H51" s="189"/>
      <c r="I51" s="189">
        <f>'1 01 Pol'!G46</f>
        <v>9460</v>
      </c>
      <c r="J51" s="194">
        <f>IF(I60=0,"",I51/I60*100)</f>
        <v>0.49366992005928889</v>
      </c>
    </row>
    <row r="52" spans="1:10" ht="36.75" customHeight="1">
      <c r="A52" s="181"/>
      <c r="B52" s="186" t="s">
        <v>66</v>
      </c>
      <c r="C52" s="187" t="s">
        <v>67</v>
      </c>
      <c r="D52" s="188"/>
      <c r="E52" s="188"/>
      <c r="F52" s="196" t="s">
        <v>24</v>
      </c>
      <c r="G52" s="189"/>
      <c r="H52" s="189"/>
      <c r="I52" s="189">
        <f>'1 01 Pol'!G48</f>
        <v>45316.639999999999</v>
      </c>
      <c r="J52" s="194">
        <f>IF(I60=0,"",I52/I60*100)</f>
        <v>2.3648479964223648</v>
      </c>
    </row>
    <row r="53" spans="1:10" ht="36.75" customHeight="1">
      <c r="A53" s="181"/>
      <c r="B53" s="186" t="s">
        <v>68</v>
      </c>
      <c r="C53" s="187" t="s">
        <v>69</v>
      </c>
      <c r="D53" s="188"/>
      <c r="E53" s="188"/>
      <c r="F53" s="196" t="s">
        <v>24</v>
      </c>
      <c r="G53" s="189"/>
      <c r="H53" s="189"/>
      <c r="I53" s="189">
        <f>'1 01 Pol'!G63</f>
        <v>2432</v>
      </c>
      <c r="J53" s="194">
        <f>IF(I60=0,"",I53/I60*100)</f>
        <v>0.12691387374040067</v>
      </c>
    </row>
    <row r="54" spans="1:10" ht="36.75" customHeight="1">
      <c r="A54" s="181"/>
      <c r="B54" s="186" t="s">
        <v>70</v>
      </c>
      <c r="C54" s="187" t="s">
        <v>71</v>
      </c>
      <c r="D54" s="188"/>
      <c r="E54" s="188"/>
      <c r="F54" s="196" t="s">
        <v>24</v>
      </c>
      <c r="G54" s="189"/>
      <c r="H54" s="189"/>
      <c r="I54" s="189">
        <f>'1 01 Pol'!G68</f>
        <v>37346.92</v>
      </c>
      <c r="J54" s="194">
        <f>IF(I60=0,"",I54/I60*100)</f>
        <v>1.9489483098161369</v>
      </c>
    </row>
    <row r="55" spans="1:10" ht="36.75" customHeight="1">
      <c r="A55" s="181"/>
      <c r="B55" s="186" t="s">
        <v>72</v>
      </c>
      <c r="C55" s="187" t="s">
        <v>73</v>
      </c>
      <c r="D55" s="188"/>
      <c r="E55" s="188"/>
      <c r="F55" s="196" t="s">
        <v>25</v>
      </c>
      <c r="G55" s="189"/>
      <c r="H55" s="189"/>
      <c r="I55" s="189">
        <f>'1 01 Pol'!G74</f>
        <v>3326.23</v>
      </c>
      <c r="J55" s="194">
        <f>IF(I60=0,"",I55/I60*100)</f>
        <v>0.17357924928105795</v>
      </c>
    </row>
    <row r="56" spans="1:10" ht="36.75" customHeight="1">
      <c r="A56" s="181"/>
      <c r="B56" s="186" t="s">
        <v>74</v>
      </c>
      <c r="C56" s="187" t="s">
        <v>75</v>
      </c>
      <c r="D56" s="188"/>
      <c r="E56" s="188"/>
      <c r="F56" s="196" t="s">
        <v>26</v>
      </c>
      <c r="G56" s="189"/>
      <c r="H56" s="189"/>
      <c r="I56" s="189">
        <f>'1 01 Pol'!G83</f>
        <v>16501.5</v>
      </c>
      <c r="J56" s="194">
        <f>IF(I60=0,"",I56/I60*100)</f>
        <v>0.86113046362139067</v>
      </c>
    </row>
    <row r="57" spans="1:10" ht="36.75" customHeight="1">
      <c r="A57" s="181"/>
      <c r="B57" s="186" t="s">
        <v>76</v>
      </c>
      <c r="C57" s="187" t="s">
        <v>77</v>
      </c>
      <c r="D57" s="188"/>
      <c r="E57" s="188"/>
      <c r="F57" s="196" t="s">
        <v>26</v>
      </c>
      <c r="G57" s="189"/>
      <c r="H57" s="189"/>
      <c r="I57" s="189">
        <f>'1 01 Pol'!G86</f>
        <v>1380583.8099999998</v>
      </c>
      <c r="J57" s="194">
        <f>IF(I60=0,"",I57/I60*100)</f>
        <v>72.045739864466</v>
      </c>
    </row>
    <row r="58" spans="1:10" ht="36.75" customHeight="1">
      <c r="A58" s="181"/>
      <c r="B58" s="186" t="s">
        <v>78</v>
      </c>
      <c r="C58" s="187" t="s">
        <v>79</v>
      </c>
      <c r="D58" s="188"/>
      <c r="E58" s="188"/>
      <c r="F58" s="196" t="s">
        <v>80</v>
      </c>
      <c r="G58" s="189"/>
      <c r="H58" s="189"/>
      <c r="I58" s="189">
        <f>'1 01 Pol'!G121</f>
        <v>4683.2700000000004</v>
      </c>
      <c r="J58" s="194">
        <f>IF(I60=0,"",I58/I60*100)</f>
        <v>0.24439635586850592</v>
      </c>
    </row>
    <row r="59" spans="1:10" ht="36.75" customHeight="1">
      <c r="A59" s="181"/>
      <c r="B59" s="186" t="s">
        <v>81</v>
      </c>
      <c r="C59" s="187" t="s">
        <v>27</v>
      </c>
      <c r="D59" s="188"/>
      <c r="E59" s="188"/>
      <c r="F59" s="196" t="s">
        <v>81</v>
      </c>
      <c r="G59" s="189"/>
      <c r="H59" s="189"/>
      <c r="I59" s="189">
        <f>'1 01 Pol'!G134</f>
        <v>59204.340000000004</v>
      </c>
      <c r="J59" s="194">
        <f>IF(I60=0,"",I59/I60*100)</f>
        <v>3.0895773567614122</v>
      </c>
    </row>
    <row r="60" spans="1:10" ht="25.5" customHeight="1">
      <c r="A60" s="182"/>
      <c r="B60" s="190" t="s">
        <v>1</v>
      </c>
      <c r="C60" s="191"/>
      <c r="D60" s="192"/>
      <c r="E60" s="192"/>
      <c r="F60" s="197"/>
      <c r="G60" s="193"/>
      <c r="H60" s="193"/>
      <c r="I60" s="193">
        <f>SUM(I50:I59)</f>
        <v>1916260.16</v>
      </c>
      <c r="J60" s="195">
        <f>SUM(J50:J59)</f>
        <v>99.999999999999986</v>
      </c>
    </row>
    <row r="61" spans="1:10">
      <c r="F61" s="137"/>
      <c r="G61" s="137"/>
      <c r="H61" s="137"/>
      <c r="I61" s="137"/>
      <c r="J61" s="138"/>
    </row>
    <row r="62" spans="1:10">
      <c r="F62" s="137"/>
      <c r="G62" s="137"/>
      <c r="H62" s="137"/>
      <c r="I62" s="137"/>
      <c r="J62" s="138"/>
    </row>
    <row r="63" spans="1:10">
      <c r="F63" s="137"/>
      <c r="G63" s="137"/>
      <c r="H63" s="137"/>
      <c r="I63" s="137"/>
      <c r="J63" s="138"/>
    </row>
  </sheetData>
  <sheetProtection password="E7C2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>
      <c r="A4" s="50" t="s">
        <v>9</v>
      </c>
      <c r="B4" s="49"/>
      <c r="C4" s="106"/>
      <c r="D4" s="106"/>
      <c r="E4" s="106"/>
      <c r="F4" s="106"/>
      <c r="G4" s="107"/>
    </row>
    <row r="5" spans="1:7">
      <c r="B5" s="4"/>
      <c r="C5" s="5"/>
      <c r="D5" s="6"/>
    </row>
  </sheetData>
  <sheetProtection password="E7C2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99" t="s">
        <v>83</v>
      </c>
      <c r="B1" s="199"/>
      <c r="C1" s="199"/>
      <c r="D1" s="199"/>
      <c r="E1" s="199"/>
      <c r="F1" s="199"/>
      <c r="G1" s="199"/>
      <c r="AG1" t="s">
        <v>84</v>
      </c>
    </row>
    <row r="2" spans="1:60" ht="24.95" customHeight="1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85</v>
      </c>
    </row>
    <row r="3" spans="1:60" ht="24.95" customHeight="1">
      <c r="A3" s="200" t="s">
        <v>8</v>
      </c>
      <c r="B3" s="49" t="s">
        <v>45</v>
      </c>
      <c r="C3" s="203" t="s">
        <v>44</v>
      </c>
      <c r="D3" s="201"/>
      <c r="E3" s="201"/>
      <c r="F3" s="201"/>
      <c r="G3" s="202"/>
      <c r="AC3" s="179" t="s">
        <v>86</v>
      </c>
      <c r="AG3" t="s">
        <v>87</v>
      </c>
    </row>
    <row r="4" spans="1:60" ht="24.95" customHeight="1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88</v>
      </c>
    </row>
    <row r="5" spans="1:60">
      <c r="D5" s="10"/>
    </row>
    <row r="6" spans="1:60" ht="38.25">
      <c r="A6" s="210" t="s">
        <v>89</v>
      </c>
      <c r="B6" s="212" t="s">
        <v>90</v>
      </c>
      <c r="C6" s="212" t="s">
        <v>91</v>
      </c>
      <c r="D6" s="211" t="s">
        <v>92</v>
      </c>
      <c r="E6" s="210" t="s">
        <v>93</v>
      </c>
      <c r="F6" s="209" t="s">
        <v>94</v>
      </c>
      <c r="G6" s="210" t="s">
        <v>29</v>
      </c>
      <c r="H6" s="213" t="s">
        <v>30</v>
      </c>
      <c r="I6" s="213" t="s">
        <v>95</v>
      </c>
      <c r="J6" s="213" t="s">
        <v>31</v>
      </c>
      <c r="K6" s="213" t="s">
        <v>96</v>
      </c>
      <c r="L6" s="213" t="s">
        <v>97</v>
      </c>
      <c r="M6" s="213" t="s">
        <v>98</v>
      </c>
      <c r="N6" s="213" t="s">
        <v>99</v>
      </c>
      <c r="O6" s="213" t="s">
        <v>100</v>
      </c>
      <c r="P6" s="213" t="s">
        <v>101</v>
      </c>
      <c r="Q6" s="213" t="s">
        <v>102</v>
      </c>
      <c r="R6" s="213" t="s">
        <v>103</v>
      </c>
      <c r="S6" s="213" t="s">
        <v>104</v>
      </c>
      <c r="T6" s="213" t="s">
        <v>105</v>
      </c>
      <c r="U6" s="213" t="s">
        <v>106</v>
      </c>
      <c r="V6" s="213" t="s">
        <v>107</v>
      </c>
      <c r="W6" s="213" t="s">
        <v>108</v>
      </c>
      <c r="X6" s="213" t="s">
        <v>109</v>
      </c>
    </row>
    <row r="7" spans="1:60" hidden="1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>
      <c r="A8" s="227" t="s">
        <v>110</v>
      </c>
      <c r="B8" s="228" t="s">
        <v>45</v>
      </c>
      <c r="C8" s="250" t="s">
        <v>63</v>
      </c>
      <c r="D8" s="229"/>
      <c r="E8" s="230"/>
      <c r="F8" s="231"/>
      <c r="G8" s="231">
        <f>SUMIF(AG9:AG45,"&lt;&gt;NOR",G9:G45)</f>
        <v>357405.44999999995</v>
      </c>
      <c r="H8" s="231"/>
      <c r="I8" s="231">
        <f>SUM(I9:I45)</f>
        <v>0</v>
      </c>
      <c r="J8" s="231"/>
      <c r="K8" s="231">
        <f>SUM(K9:K45)</f>
        <v>357405.44999999995</v>
      </c>
      <c r="L8" s="231"/>
      <c r="M8" s="231">
        <f>SUM(M9:M45)</f>
        <v>432460.59450000001</v>
      </c>
      <c r="N8" s="231"/>
      <c r="O8" s="231">
        <f>SUM(O9:O45)</f>
        <v>242.77</v>
      </c>
      <c r="P8" s="231"/>
      <c r="Q8" s="231">
        <f>SUM(Q9:Q45)</f>
        <v>11.58</v>
      </c>
      <c r="R8" s="231"/>
      <c r="S8" s="231"/>
      <c r="T8" s="232"/>
      <c r="U8" s="226"/>
      <c r="V8" s="226">
        <f>SUM(V9:V45)</f>
        <v>350.93</v>
      </c>
      <c r="W8" s="226"/>
      <c r="X8" s="226"/>
      <c r="AG8" t="s">
        <v>111</v>
      </c>
    </row>
    <row r="9" spans="1:60" ht="22.5" outlineLevel="1">
      <c r="A9" s="233">
        <v>1</v>
      </c>
      <c r="B9" s="234" t="s">
        <v>112</v>
      </c>
      <c r="C9" s="251" t="s">
        <v>113</v>
      </c>
      <c r="D9" s="235" t="s">
        <v>114</v>
      </c>
      <c r="E9" s="236">
        <v>11.2</v>
      </c>
      <c r="F9" s="237">
        <v>70.3</v>
      </c>
      <c r="G9" s="238">
        <f>ROUND(E9*F9,2)</f>
        <v>787.36</v>
      </c>
      <c r="H9" s="237">
        <v>0</v>
      </c>
      <c r="I9" s="238">
        <f>ROUND(E9*H9,2)</f>
        <v>0</v>
      </c>
      <c r="J9" s="237">
        <v>70.3</v>
      </c>
      <c r="K9" s="238">
        <f>ROUND(E9*J9,2)</f>
        <v>787.36</v>
      </c>
      <c r="L9" s="238">
        <v>21</v>
      </c>
      <c r="M9" s="238">
        <f>G9*(1+L9/100)</f>
        <v>952.7056</v>
      </c>
      <c r="N9" s="238">
        <v>0</v>
      </c>
      <c r="O9" s="238">
        <f>ROUND(E9*N9,2)</f>
        <v>0</v>
      </c>
      <c r="P9" s="238">
        <v>0.66</v>
      </c>
      <c r="Q9" s="238">
        <f>ROUND(E9*P9,2)</f>
        <v>7.39</v>
      </c>
      <c r="R9" s="238" t="s">
        <v>115</v>
      </c>
      <c r="S9" s="238" t="s">
        <v>116</v>
      </c>
      <c r="T9" s="239" t="s">
        <v>116</v>
      </c>
      <c r="U9" s="223">
        <v>0.12</v>
      </c>
      <c r="V9" s="223">
        <f>ROUND(E9*U9,2)</f>
        <v>1.34</v>
      </c>
      <c r="W9" s="223"/>
      <c r="X9" s="223" t="s">
        <v>117</v>
      </c>
      <c r="Y9" s="214"/>
      <c r="Z9" s="214"/>
      <c r="AA9" s="214"/>
      <c r="AB9" s="214"/>
      <c r="AC9" s="214"/>
      <c r="AD9" s="214"/>
      <c r="AE9" s="214"/>
      <c r="AF9" s="214"/>
      <c r="AG9" s="214" t="s">
        <v>118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>
      <c r="A10" s="221"/>
      <c r="B10" s="222"/>
      <c r="C10" s="252" t="s">
        <v>119</v>
      </c>
      <c r="D10" s="224"/>
      <c r="E10" s="225">
        <v>11.2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120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>
      <c r="A11" s="240">
        <v>2</v>
      </c>
      <c r="B11" s="241" t="s">
        <v>121</v>
      </c>
      <c r="C11" s="253" t="s">
        <v>122</v>
      </c>
      <c r="D11" s="242" t="s">
        <v>114</v>
      </c>
      <c r="E11" s="243">
        <v>11.2</v>
      </c>
      <c r="F11" s="244">
        <v>85</v>
      </c>
      <c r="G11" s="245">
        <f>ROUND(E11*F11,2)</f>
        <v>952</v>
      </c>
      <c r="H11" s="244">
        <v>0</v>
      </c>
      <c r="I11" s="245">
        <f>ROUND(E11*H11,2)</f>
        <v>0</v>
      </c>
      <c r="J11" s="244">
        <v>85</v>
      </c>
      <c r="K11" s="245">
        <f>ROUND(E11*J11,2)</f>
        <v>952</v>
      </c>
      <c r="L11" s="245">
        <v>21</v>
      </c>
      <c r="M11" s="245">
        <f>G11*(1+L11/100)</f>
        <v>1151.92</v>
      </c>
      <c r="N11" s="245">
        <v>0</v>
      </c>
      <c r="O11" s="245">
        <f>ROUND(E11*N11,2)</f>
        <v>0</v>
      </c>
      <c r="P11" s="245">
        <v>0.374</v>
      </c>
      <c r="Q11" s="245">
        <f>ROUND(E11*P11,2)</f>
        <v>4.1900000000000004</v>
      </c>
      <c r="R11" s="245" t="s">
        <v>115</v>
      </c>
      <c r="S11" s="245" t="s">
        <v>116</v>
      </c>
      <c r="T11" s="246" t="s">
        <v>116</v>
      </c>
      <c r="U11" s="223">
        <v>0.13059999999999999</v>
      </c>
      <c r="V11" s="223">
        <f>ROUND(E11*U11,2)</f>
        <v>1.46</v>
      </c>
      <c r="W11" s="223"/>
      <c r="X11" s="223" t="s">
        <v>117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118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>
      <c r="A12" s="233">
        <v>3</v>
      </c>
      <c r="B12" s="234" t="s">
        <v>123</v>
      </c>
      <c r="C12" s="251" t="s">
        <v>124</v>
      </c>
      <c r="D12" s="235" t="s">
        <v>114</v>
      </c>
      <c r="E12" s="236">
        <v>132.80000000000001</v>
      </c>
      <c r="F12" s="237">
        <v>59.4</v>
      </c>
      <c r="G12" s="238">
        <f>ROUND(E12*F12,2)</f>
        <v>7888.32</v>
      </c>
      <c r="H12" s="237">
        <v>0</v>
      </c>
      <c r="I12" s="238">
        <f>ROUND(E12*H12,2)</f>
        <v>0</v>
      </c>
      <c r="J12" s="237">
        <v>59.4</v>
      </c>
      <c r="K12" s="238">
        <f>ROUND(E12*J12,2)</f>
        <v>7888.32</v>
      </c>
      <c r="L12" s="238">
        <v>21</v>
      </c>
      <c r="M12" s="238">
        <f>G12*(1+L12/100)</f>
        <v>9544.8671999999988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 t="s">
        <v>125</v>
      </c>
      <c r="S12" s="238" t="s">
        <v>116</v>
      </c>
      <c r="T12" s="239" t="s">
        <v>116</v>
      </c>
      <c r="U12" s="223">
        <v>0.06</v>
      </c>
      <c r="V12" s="223">
        <f>ROUND(E12*U12,2)</f>
        <v>7.97</v>
      </c>
      <c r="W12" s="223"/>
      <c r="X12" s="223" t="s">
        <v>117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118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>
      <c r="A13" s="221"/>
      <c r="B13" s="222"/>
      <c r="C13" s="254" t="s">
        <v>126</v>
      </c>
      <c r="D13" s="247"/>
      <c r="E13" s="247"/>
      <c r="F13" s="247"/>
      <c r="G13" s="247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127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>
      <c r="A14" s="221"/>
      <c r="B14" s="222"/>
      <c r="C14" s="252" t="s">
        <v>128</v>
      </c>
      <c r="D14" s="224"/>
      <c r="E14" s="225">
        <v>132.80000000000001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120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>
      <c r="A15" s="233">
        <v>4</v>
      </c>
      <c r="B15" s="234" t="s">
        <v>129</v>
      </c>
      <c r="C15" s="251" t="s">
        <v>130</v>
      </c>
      <c r="D15" s="235" t="s">
        <v>131</v>
      </c>
      <c r="E15" s="236">
        <v>32</v>
      </c>
      <c r="F15" s="237">
        <v>132</v>
      </c>
      <c r="G15" s="238">
        <f>ROUND(E15*F15,2)</f>
        <v>4224</v>
      </c>
      <c r="H15" s="237">
        <v>0</v>
      </c>
      <c r="I15" s="238">
        <f>ROUND(E15*H15,2)</f>
        <v>0</v>
      </c>
      <c r="J15" s="237">
        <v>132</v>
      </c>
      <c r="K15" s="238">
        <f>ROUND(E15*J15,2)</f>
        <v>4224</v>
      </c>
      <c r="L15" s="238">
        <v>21</v>
      </c>
      <c r="M15" s="238">
        <f>G15*(1+L15/100)</f>
        <v>5111.04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 t="s">
        <v>132</v>
      </c>
      <c r="S15" s="238" t="s">
        <v>116</v>
      </c>
      <c r="T15" s="239" t="s">
        <v>116</v>
      </c>
      <c r="U15" s="223">
        <v>0.20499999999999999</v>
      </c>
      <c r="V15" s="223">
        <f>ROUND(E15*U15,2)</f>
        <v>6.56</v>
      </c>
      <c r="W15" s="223"/>
      <c r="X15" s="223" t="s">
        <v>117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118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>
      <c r="A16" s="221"/>
      <c r="B16" s="222"/>
      <c r="C16" s="254" t="s">
        <v>133</v>
      </c>
      <c r="D16" s="247"/>
      <c r="E16" s="247"/>
      <c r="F16" s="247"/>
      <c r="G16" s="247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127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8" t="str">
        <f>C16</f>
        <v>na vzdálenost od hladiny vody v jímce po výšku roviny proložené osou nejvyššího bodu výtlačného potrubí. Včetně odpadní potrubí v délce do 20 m.</v>
      </c>
      <c r="BB16" s="214"/>
      <c r="BC16" s="214"/>
      <c r="BD16" s="214"/>
      <c r="BE16" s="214"/>
      <c r="BF16" s="214"/>
      <c r="BG16" s="214"/>
      <c r="BH16" s="214"/>
    </row>
    <row r="17" spans="1:60" ht="22.5" outlineLevel="1">
      <c r="A17" s="233">
        <v>5</v>
      </c>
      <c r="B17" s="234" t="s">
        <v>134</v>
      </c>
      <c r="C17" s="251" t="s">
        <v>135</v>
      </c>
      <c r="D17" s="235" t="s">
        <v>136</v>
      </c>
      <c r="E17" s="236">
        <v>8</v>
      </c>
      <c r="F17" s="237">
        <v>49.7</v>
      </c>
      <c r="G17" s="238">
        <f>ROUND(E17*F17,2)</f>
        <v>397.6</v>
      </c>
      <c r="H17" s="237">
        <v>0</v>
      </c>
      <c r="I17" s="238">
        <f>ROUND(E17*H17,2)</f>
        <v>0</v>
      </c>
      <c r="J17" s="237">
        <v>49.7</v>
      </c>
      <c r="K17" s="238">
        <f>ROUND(E17*J17,2)</f>
        <v>397.6</v>
      </c>
      <c r="L17" s="238">
        <v>21</v>
      </c>
      <c r="M17" s="238">
        <f>G17*(1+L17/100)</f>
        <v>481.096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 t="s">
        <v>132</v>
      </c>
      <c r="S17" s="238" t="s">
        <v>116</v>
      </c>
      <c r="T17" s="239" t="s">
        <v>116</v>
      </c>
      <c r="U17" s="223">
        <v>0</v>
      </c>
      <c r="V17" s="223">
        <f>ROUND(E17*U17,2)</f>
        <v>0</v>
      </c>
      <c r="W17" s="223"/>
      <c r="X17" s="223" t="s">
        <v>117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>
      <c r="A18" s="221"/>
      <c r="B18" s="222"/>
      <c r="C18" s="254" t="s">
        <v>137</v>
      </c>
      <c r="D18" s="247"/>
      <c r="E18" s="247"/>
      <c r="F18" s="247"/>
      <c r="G18" s="247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127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8" t="str">
        <f>C18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8" s="214"/>
      <c r="BC18" s="214"/>
      <c r="BD18" s="214"/>
      <c r="BE18" s="214"/>
      <c r="BF18" s="214"/>
      <c r="BG18" s="214"/>
      <c r="BH18" s="214"/>
    </row>
    <row r="19" spans="1:60" outlineLevel="1">
      <c r="A19" s="233">
        <v>6</v>
      </c>
      <c r="B19" s="234" t="s">
        <v>138</v>
      </c>
      <c r="C19" s="251" t="s">
        <v>139</v>
      </c>
      <c r="D19" s="235" t="s">
        <v>140</v>
      </c>
      <c r="E19" s="236">
        <v>0.8</v>
      </c>
      <c r="F19" s="237">
        <v>703</v>
      </c>
      <c r="G19" s="238">
        <f>ROUND(E19*F19,2)</f>
        <v>562.4</v>
      </c>
      <c r="H19" s="237">
        <v>0</v>
      </c>
      <c r="I19" s="238">
        <f>ROUND(E19*H19,2)</f>
        <v>0</v>
      </c>
      <c r="J19" s="237">
        <v>703</v>
      </c>
      <c r="K19" s="238">
        <f>ROUND(E19*J19,2)</f>
        <v>562.4</v>
      </c>
      <c r="L19" s="238">
        <v>21</v>
      </c>
      <c r="M19" s="238">
        <f>G19*(1+L19/100)</f>
        <v>680.50399999999991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38" t="s">
        <v>132</v>
      </c>
      <c r="S19" s="238" t="s">
        <v>116</v>
      </c>
      <c r="T19" s="239" t="s">
        <v>116</v>
      </c>
      <c r="U19" s="223">
        <v>1.76</v>
      </c>
      <c r="V19" s="223">
        <f>ROUND(E19*U19,2)</f>
        <v>1.41</v>
      </c>
      <c r="W19" s="223"/>
      <c r="X19" s="223" t="s">
        <v>117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118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>
      <c r="A20" s="221"/>
      <c r="B20" s="222"/>
      <c r="C20" s="254" t="s">
        <v>141</v>
      </c>
      <c r="D20" s="247"/>
      <c r="E20" s="247"/>
      <c r="F20" s="247"/>
      <c r="G20" s="247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127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48" t="str">
        <f>C20</f>
        <v>Příplatek k cenám hloubených vykopávek za ztížení vykopávky v blízkosti podzemního vedení nebo výbušnin pro jakoukoliv třídu horniny.</v>
      </c>
      <c r="BB20" s="214"/>
      <c r="BC20" s="214"/>
      <c r="BD20" s="214"/>
      <c r="BE20" s="214"/>
      <c r="BF20" s="214"/>
      <c r="BG20" s="214"/>
      <c r="BH20" s="214"/>
    </row>
    <row r="21" spans="1:60" outlineLevel="1">
      <c r="A21" s="221"/>
      <c r="B21" s="222"/>
      <c r="C21" s="252" t="s">
        <v>142</v>
      </c>
      <c r="D21" s="224"/>
      <c r="E21" s="225">
        <v>0.8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120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>
      <c r="A22" s="233">
        <v>7</v>
      </c>
      <c r="B22" s="234" t="s">
        <v>143</v>
      </c>
      <c r="C22" s="251" t="s">
        <v>144</v>
      </c>
      <c r="D22" s="235" t="s">
        <v>140</v>
      </c>
      <c r="E22" s="236">
        <v>348</v>
      </c>
      <c r="F22" s="237">
        <v>158.5</v>
      </c>
      <c r="G22" s="238">
        <f>ROUND(E22*F22,2)</f>
        <v>55158</v>
      </c>
      <c r="H22" s="237">
        <v>0</v>
      </c>
      <c r="I22" s="238">
        <f>ROUND(E22*H22,2)</f>
        <v>0</v>
      </c>
      <c r="J22" s="237">
        <v>158.5</v>
      </c>
      <c r="K22" s="238">
        <f>ROUND(E22*J22,2)</f>
        <v>55158</v>
      </c>
      <c r="L22" s="238">
        <v>21</v>
      </c>
      <c r="M22" s="238">
        <f>G22*(1+L22/100)</f>
        <v>66741.179999999993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 t="s">
        <v>132</v>
      </c>
      <c r="S22" s="238" t="s">
        <v>116</v>
      </c>
      <c r="T22" s="239" t="s">
        <v>116</v>
      </c>
      <c r="U22" s="223">
        <v>0.16</v>
      </c>
      <c r="V22" s="223">
        <f>ROUND(E22*U22,2)</f>
        <v>55.68</v>
      </c>
      <c r="W22" s="223"/>
      <c r="X22" s="223" t="s">
        <v>117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33.75" outlineLevel="1">
      <c r="A23" s="221"/>
      <c r="B23" s="222"/>
      <c r="C23" s="254" t="s">
        <v>145</v>
      </c>
      <c r="D23" s="247"/>
      <c r="E23" s="247"/>
      <c r="F23" s="247"/>
      <c r="G23" s="247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127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48" t="str">
        <f>C23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3" s="214"/>
      <c r="BC23" s="214"/>
      <c r="BD23" s="214"/>
      <c r="BE23" s="214"/>
      <c r="BF23" s="214"/>
      <c r="BG23" s="214"/>
      <c r="BH23" s="214"/>
    </row>
    <row r="24" spans="1:60" outlineLevel="1">
      <c r="A24" s="221"/>
      <c r="B24" s="222"/>
      <c r="C24" s="252" t="s">
        <v>146</v>
      </c>
      <c r="D24" s="224"/>
      <c r="E24" s="225">
        <v>326.39999999999998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120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>
      <c r="A25" s="221"/>
      <c r="B25" s="222"/>
      <c r="C25" s="252" t="s">
        <v>147</v>
      </c>
      <c r="D25" s="224"/>
      <c r="E25" s="225">
        <v>21.6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120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>
      <c r="A26" s="233">
        <v>8</v>
      </c>
      <c r="B26" s="234" t="s">
        <v>148</v>
      </c>
      <c r="C26" s="251" t="s">
        <v>149</v>
      </c>
      <c r="D26" s="235" t="s">
        <v>140</v>
      </c>
      <c r="E26" s="236">
        <v>145</v>
      </c>
      <c r="F26" s="237">
        <v>262.5</v>
      </c>
      <c r="G26" s="238">
        <f>ROUND(E26*F26,2)</f>
        <v>38062.5</v>
      </c>
      <c r="H26" s="237">
        <v>0</v>
      </c>
      <c r="I26" s="238">
        <f>ROUND(E26*H26,2)</f>
        <v>0</v>
      </c>
      <c r="J26" s="237">
        <v>262.5</v>
      </c>
      <c r="K26" s="238">
        <f>ROUND(E26*J26,2)</f>
        <v>38062.5</v>
      </c>
      <c r="L26" s="238">
        <v>21</v>
      </c>
      <c r="M26" s="238">
        <f>G26*(1+L26/100)</f>
        <v>46055.625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8" t="s">
        <v>132</v>
      </c>
      <c r="S26" s="238" t="s">
        <v>116</v>
      </c>
      <c r="T26" s="239" t="s">
        <v>116</v>
      </c>
      <c r="U26" s="223">
        <v>1.0999999999999999E-2</v>
      </c>
      <c r="V26" s="223">
        <f>ROUND(E26*U26,2)</f>
        <v>1.6</v>
      </c>
      <c r="W26" s="223"/>
      <c r="X26" s="223" t="s">
        <v>117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118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>
      <c r="A27" s="221"/>
      <c r="B27" s="222"/>
      <c r="C27" s="254" t="s">
        <v>150</v>
      </c>
      <c r="D27" s="247"/>
      <c r="E27" s="247"/>
      <c r="F27" s="247"/>
      <c r="G27" s="247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127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33.75" outlineLevel="1">
      <c r="A28" s="233">
        <v>9</v>
      </c>
      <c r="B28" s="234" t="s">
        <v>151</v>
      </c>
      <c r="C28" s="251" t="s">
        <v>152</v>
      </c>
      <c r="D28" s="235" t="s">
        <v>140</v>
      </c>
      <c r="E28" s="236">
        <v>1160</v>
      </c>
      <c r="F28" s="237">
        <v>20.7</v>
      </c>
      <c r="G28" s="238">
        <f>ROUND(E28*F28,2)</f>
        <v>24012</v>
      </c>
      <c r="H28" s="237">
        <v>0</v>
      </c>
      <c r="I28" s="238">
        <f>ROUND(E28*H28,2)</f>
        <v>0</v>
      </c>
      <c r="J28" s="237">
        <v>20.7</v>
      </c>
      <c r="K28" s="238">
        <f>ROUND(E28*J28,2)</f>
        <v>24012</v>
      </c>
      <c r="L28" s="238">
        <v>21</v>
      </c>
      <c r="M28" s="238">
        <f>G28*(1+L28/100)</f>
        <v>29054.52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 t="s">
        <v>132</v>
      </c>
      <c r="S28" s="238" t="s">
        <v>116</v>
      </c>
      <c r="T28" s="239" t="s">
        <v>116</v>
      </c>
      <c r="U28" s="223">
        <v>0</v>
      </c>
      <c r="V28" s="223">
        <f>ROUND(E28*U28,2)</f>
        <v>0</v>
      </c>
      <c r="W28" s="223"/>
      <c r="X28" s="223" t="s">
        <v>117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118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>
      <c r="A29" s="221"/>
      <c r="B29" s="222"/>
      <c r="C29" s="254" t="s">
        <v>150</v>
      </c>
      <c r="D29" s="247"/>
      <c r="E29" s="247"/>
      <c r="F29" s="247"/>
      <c r="G29" s="247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127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>
      <c r="A30" s="221"/>
      <c r="B30" s="222"/>
      <c r="C30" s="252" t="s">
        <v>153</v>
      </c>
      <c r="D30" s="224"/>
      <c r="E30" s="225">
        <v>1160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120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>
      <c r="A31" s="233">
        <v>10</v>
      </c>
      <c r="B31" s="234" t="s">
        <v>154</v>
      </c>
      <c r="C31" s="251" t="s">
        <v>155</v>
      </c>
      <c r="D31" s="235" t="s">
        <v>140</v>
      </c>
      <c r="E31" s="236">
        <v>145</v>
      </c>
      <c r="F31" s="237">
        <v>66.2</v>
      </c>
      <c r="G31" s="238">
        <f>ROUND(E31*F31,2)</f>
        <v>9599</v>
      </c>
      <c r="H31" s="237">
        <v>0</v>
      </c>
      <c r="I31" s="238">
        <f>ROUND(E31*H31,2)</f>
        <v>0</v>
      </c>
      <c r="J31" s="237">
        <v>66.2</v>
      </c>
      <c r="K31" s="238">
        <f>ROUND(E31*J31,2)</f>
        <v>9599</v>
      </c>
      <c r="L31" s="238">
        <v>21</v>
      </c>
      <c r="M31" s="238">
        <f>G31*(1+L31/100)</f>
        <v>11614.789999999999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8" t="s">
        <v>132</v>
      </c>
      <c r="S31" s="238" t="s">
        <v>116</v>
      </c>
      <c r="T31" s="239" t="s">
        <v>116</v>
      </c>
      <c r="U31" s="223">
        <v>0.05</v>
      </c>
      <c r="V31" s="223">
        <f>ROUND(E31*U31,2)</f>
        <v>7.25</v>
      </c>
      <c r="W31" s="223"/>
      <c r="X31" s="223" t="s">
        <v>117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118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>
      <c r="A32" s="221"/>
      <c r="B32" s="222"/>
      <c r="C32" s="252" t="s">
        <v>156</v>
      </c>
      <c r="D32" s="224"/>
      <c r="E32" s="225">
        <v>145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120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>
      <c r="A33" s="233">
        <v>11</v>
      </c>
      <c r="B33" s="234" t="s">
        <v>157</v>
      </c>
      <c r="C33" s="251" t="s">
        <v>158</v>
      </c>
      <c r="D33" s="235" t="s">
        <v>140</v>
      </c>
      <c r="E33" s="236">
        <v>203</v>
      </c>
      <c r="F33" s="237">
        <v>123</v>
      </c>
      <c r="G33" s="238">
        <f>ROUND(E33*F33,2)</f>
        <v>24969</v>
      </c>
      <c r="H33" s="237">
        <v>0</v>
      </c>
      <c r="I33" s="238">
        <f>ROUND(E33*H33,2)</f>
        <v>0</v>
      </c>
      <c r="J33" s="237">
        <v>123</v>
      </c>
      <c r="K33" s="238">
        <f>ROUND(E33*J33,2)</f>
        <v>24969</v>
      </c>
      <c r="L33" s="238">
        <v>21</v>
      </c>
      <c r="M33" s="238">
        <f>G33*(1+L33/100)</f>
        <v>30212.489999999998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 t="s">
        <v>132</v>
      </c>
      <c r="S33" s="238" t="s">
        <v>116</v>
      </c>
      <c r="T33" s="239" t="s">
        <v>116</v>
      </c>
      <c r="U33" s="223">
        <v>0.2</v>
      </c>
      <c r="V33" s="223">
        <f>ROUND(E33*U33,2)</f>
        <v>40.6</v>
      </c>
      <c r="W33" s="223"/>
      <c r="X33" s="223" t="s">
        <v>117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118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>
      <c r="A34" s="221"/>
      <c r="B34" s="222"/>
      <c r="C34" s="254" t="s">
        <v>159</v>
      </c>
      <c r="D34" s="247"/>
      <c r="E34" s="247"/>
      <c r="F34" s="247"/>
      <c r="G34" s="247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127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>
      <c r="A35" s="221"/>
      <c r="B35" s="222"/>
      <c r="C35" s="252" t="s">
        <v>160</v>
      </c>
      <c r="D35" s="224"/>
      <c r="E35" s="225">
        <v>190.4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120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>
      <c r="A36" s="221"/>
      <c r="B36" s="222"/>
      <c r="C36" s="252" t="s">
        <v>161</v>
      </c>
      <c r="D36" s="224"/>
      <c r="E36" s="225">
        <v>12.6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120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>
      <c r="A37" s="233">
        <v>12</v>
      </c>
      <c r="B37" s="234" t="s">
        <v>162</v>
      </c>
      <c r="C37" s="251" t="s">
        <v>163</v>
      </c>
      <c r="D37" s="235" t="s">
        <v>164</v>
      </c>
      <c r="E37" s="236">
        <v>261</v>
      </c>
      <c r="F37" s="237">
        <v>139</v>
      </c>
      <c r="G37" s="238">
        <f>ROUND(E37*F37,2)</f>
        <v>36279</v>
      </c>
      <c r="H37" s="237">
        <v>0</v>
      </c>
      <c r="I37" s="238">
        <f>ROUND(E37*H37,2)</f>
        <v>0</v>
      </c>
      <c r="J37" s="237">
        <v>139</v>
      </c>
      <c r="K37" s="238">
        <f>ROUND(E37*J37,2)</f>
        <v>36279</v>
      </c>
      <c r="L37" s="238">
        <v>21</v>
      </c>
      <c r="M37" s="238">
        <f>G37*(1+L37/100)</f>
        <v>43897.59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38" t="s">
        <v>132</v>
      </c>
      <c r="S37" s="238" t="s">
        <v>116</v>
      </c>
      <c r="T37" s="239" t="s">
        <v>116</v>
      </c>
      <c r="U37" s="223">
        <v>0</v>
      </c>
      <c r="V37" s="223">
        <f>ROUND(E37*U37,2)</f>
        <v>0</v>
      </c>
      <c r="W37" s="223"/>
      <c r="X37" s="223" t="s">
        <v>117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118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>
      <c r="A38" s="221"/>
      <c r="B38" s="222"/>
      <c r="C38" s="252" t="s">
        <v>165</v>
      </c>
      <c r="D38" s="224"/>
      <c r="E38" s="225">
        <v>261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120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>
      <c r="A39" s="233">
        <v>13</v>
      </c>
      <c r="B39" s="234" t="s">
        <v>166</v>
      </c>
      <c r="C39" s="251" t="s">
        <v>167</v>
      </c>
      <c r="D39" s="235" t="s">
        <v>140</v>
      </c>
      <c r="E39" s="236">
        <v>142.80431999999999</v>
      </c>
      <c r="F39" s="237">
        <v>1082</v>
      </c>
      <c r="G39" s="238">
        <f>ROUND(E39*F39,2)</f>
        <v>154514.26999999999</v>
      </c>
      <c r="H39" s="237">
        <v>0</v>
      </c>
      <c r="I39" s="238">
        <f>ROUND(E39*H39,2)</f>
        <v>0</v>
      </c>
      <c r="J39" s="237">
        <v>1082</v>
      </c>
      <c r="K39" s="238">
        <f>ROUND(E39*J39,2)</f>
        <v>154514.26999999999</v>
      </c>
      <c r="L39" s="238">
        <v>21</v>
      </c>
      <c r="M39" s="238">
        <f>G39*(1+L39/100)</f>
        <v>186962.26669999998</v>
      </c>
      <c r="N39" s="238">
        <v>1.7</v>
      </c>
      <c r="O39" s="238">
        <f>ROUND(E39*N39,2)</f>
        <v>242.77</v>
      </c>
      <c r="P39" s="238">
        <v>0</v>
      </c>
      <c r="Q39" s="238">
        <f>ROUND(E39*P39,2)</f>
        <v>0</v>
      </c>
      <c r="R39" s="238"/>
      <c r="S39" s="238" t="s">
        <v>168</v>
      </c>
      <c r="T39" s="239" t="s">
        <v>116</v>
      </c>
      <c r="U39" s="223">
        <v>1.59</v>
      </c>
      <c r="V39" s="223">
        <f>ROUND(E39*U39,2)</f>
        <v>227.06</v>
      </c>
      <c r="W39" s="223"/>
      <c r="X39" s="223" t="s">
        <v>117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118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>
      <c r="A40" s="221"/>
      <c r="B40" s="222"/>
      <c r="C40" s="252" t="s">
        <v>169</v>
      </c>
      <c r="D40" s="224"/>
      <c r="E40" s="225">
        <v>136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120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>
      <c r="A41" s="221"/>
      <c r="B41" s="222"/>
      <c r="C41" s="252" t="s">
        <v>170</v>
      </c>
      <c r="D41" s="224"/>
      <c r="E41" s="225">
        <v>9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120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>
      <c r="A42" s="221"/>
      <c r="B42" s="222"/>
      <c r="C42" s="252" t="s">
        <v>171</v>
      </c>
      <c r="D42" s="224"/>
      <c r="E42" s="225">
        <v>-2.1618900000000001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120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>
      <c r="A43" s="221"/>
      <c r="B43" s="222"/>
      <c r="C43" s="252" t="s">
        <v>172</v>
      </c>
      <c r="D43" s="224"/>
      <c r="E43" s="225">
        <v>-1.166E-2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120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>
      <c r="A44" s="221"/>
      <c r="B44" s="222"/>
      <c r="C44" s="252" t="s">
        <v>173</v>
      </c>
      <c r="D44" s="224"/>
      <c r="E44" s="225">
        <v>-2.0250000000000001E-2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120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>
      <c r="A45" s="221"/>
      <c r="B45" s="222"/>
      <c r="C45" s="252" t="s">
        <v>174</v>
      </c>
      <c r="D45" s="224"/>
      <c r="E45" s="225">
        <v>-1.8799999999999999E-3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120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>
      <c r="A46" s="227" t="s">
        <v>110</v>
      </c>
      <c r="B46" s="228" t="s">
        <v>64</v>
      </c>
      <c r="C46" s="250" t="s">
        <v>65</v>
      </c>
      <c r="D46" s="229"/>
      <c r="E46" s="230"/>
      <c r="F46" s="231"/>
      <c r="G46" s="231">
        <f>SUMIF(AG47:AG47,"&lt;&gt;NOR",G47:G47)</f>
        <v>9460</v>
      </c>
      <c r="H46" s="231"/>
      <c r="I46" s="231">
        <f>SUM(I47:I47)</f>
        <v>0</v>
      </c>
      <c r="J46" s="231"/>
      <c r="K46" s="231">
        <f>SUM(K47:K47)</f>
        <v>9460</v>
      </c>
      <c r="L46" s="231"/>
      <c r="M46" s="231">
        <f>SUM(M47:M47)</f>
        <v>11446.6</v>
      </c>
      <c r="N46" s="231"/>
      <c r="O46" s="231">
        <f>SUM(O47:O47)</f>
        <v>2.2599999999999998</v>
      </c>
      <c r="P46" s="231"/>
      <c r="Q46" s="231">
        <f>SUM(Q47:Q47)</f>
        <v>0</v>
      </c>
      <c r="R46" s="231"/>
      <c r="S46" s="231"/>
      <c r="T46" s="232"/>
      <c r="U46" s="226"/>
      <c r="V46" s="226">
        <f>SUM(V47:V47)</f>
        <v>0</v>
      </c>
      <c r="W46" s="226"/>
      <c r="X46" s="226"/>
      <c r="AG46" t="s">
        <v>111</v>
      </c>
    </row>
    <row r="47" spans="1:60" ht="22.5" outlineLevel="1">
      <c r="A47" s="240">
        <v>14</v>
      </c>
      <c r="B47" s="241" t="s">
        <v>175</v>
      </c>
      <c r="C47" s="253" t="s">
        <v>176</v>
      </c>
      <c r="D47" s="242" t="s">
        <v>177</v>
      </c>
      <c r="E47" s="243">
        <v>1</v>
      </c>
      <c r="F47" s="244">
        <v>9460</v>
      </c>
      <c r="G47" s="245">
        <f>ROUND(E47*F47,2)</f>
        <v>9460</v>
      </c>
      <c r="H47" s="244">
        <v>0</v>
      </c>
      <c r="I47" s="245">
        <f>ROUND(E47*H47,2)</f>
        <v>0</v>
      </c>
      <c r="J47" s="244">
        <v>9460</v>
      </c>
      <c r="K47" s="245">
        <f>ROUND(E47*J47,2)</f>
        <v>9460</v>
      </c>
      <c r="L47" s="245">
        <v>21</v>
      </c>
      <c r="M47" s="245">
        <f>G47*(1+L47/100)</f>
        <v>11446.6</v>
      </c>
      <c r="N47" s="245">
        <v>2.2561900000000001</v>
      </c>
      <c r="O47" s="245">
        <f>ROUND(E47*N47,2)</f>
        <v>2.2599999999999998</v>
      </c>
      <c r="P47" s="245">
        <v>0</v>
      </c>
      <c r="Q47" s="245">
        <f>ROUND(E47*P47,2)</f>
        <v>0</v>
      </c>
      <c r="R47" s="245" t="s">
        <v>178</v>
      </c>
      <c r="S47" s="245" t="s">
        <v>168</v>
      </c>
      <c r="T47" s="246" t="s">
        <v>116</v>
      </c>
      <c r="U47" s="223">
        <v>0</v>
      </c>
      <c r="V47" s="223">
        <f>ROUND(E47*U47,2)</f>
        <v>0</v>
      </c>
      <c r="W47" s="223"/>
      <c r="X47" s="223" t="s">
        <v>117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118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>
      <c r="A48" s="227" t="s">
        <v>110</v>
      </c>
      <c r="B48" s="228" t="s">
        <v>66</v>
      </c>
      <c r="C48" s="250" t="s">
        <v>67</v>
      </c>
      <c r="D48" s="229"/>
      <c r="E48" s="230"/>
      <c r="F48" s="231"/>
      <c r="G48" s="231">
        <f>SUMIF(AG49:AG62,"&lt;&gt;NOR",G49:G62)</f>
        <v>45316.639999999999</v>
      </c>
      <c r="H48" s="231"/>
      <c r="I48" s="231">
        <f>SUM(I49:I62)</f>
        <v>18741.07</v>
      </c>
      <c r="J48" s="231"/>
      <c r="K48" s="231">
        <f>SUM(K49:K62)</f>
        <v>26575.57</v>
      </c>
      <c r="L48" s="231"/>
      <c r="M48" s="231">
        <f>SUM(M49:M62)</f>
        <v>54833.134399999995</v>
      </c>
      <c r="N48" s="231"/>
      <c r="O48" s="231">
        <f>SUM(O49:O62)</f>
        <v>24.61</v>
      </c>
      <c r="P48" s="231"/>
      <c r="Q48" s="231">
        <f>SUM(Q49:Q62)</f>
        <v>0</v>
      </c>
      <c r="R48" s="231"/>
      <c r="S48" s="231"/>
      <c r="T48" s="232"/>
      <c r="U48" s="226"/>
      <c r="V48" s="226">
        <f>SUM(V49:V62)</f>
        <v>36.300000000000004</v>
      </c>
      <c r="W48" s="226"/>
      <c r="X48" s="226"/>
      <c r="AG48" t="s">
        <v>111</v>
      </c>
    </row>
    <row r="49" spans="1:60" ht="22.5" outlineLevel="1">
      <c r="A49" s="233">
        <v>15</v>
      </c>
      <c r="B49" s="234" t="s">
        <v>179</v>
      </c>
      <c r="C49" s="251" t="s">
        <v>180</v>
      </c>
      <c r="D49" s="235" t="s">
        <v>114</v>
      </c>
      <c r="E49" s="236">
        <v>22.4</v>
      </c>
      <c r="F49" s="237">
        <v>167</v>
      </c>
      <c r="G49" s="238">
        <f>ROUND(E49*F49,2)</f>
        <v>3740.8</v>
      </c>
      <c r="H49" s="237">
        <v>141.09</v>
      </c>
      <c r="I49" s="238">
        <f>ROUND(E49*H49,2)</f>
        <v>3160.42</v>
      </c>
      <c r="J49" s="237">
        <v>25.91</v>
      </c>
      <c r="K49" s="238">
        <f>ROUND(E49*J49,2)</f>
        <v>580.38</v>
      </c>
      <c r="L49" s="238">
        <v>21</v>
      </c>
      <c r="M49" s="238">
        <f>G49*(1+L49/100)</f>
        <v>4526.3680000000004</v>
      </c>
      <c r="N49" s="238">
        <v>0.378</v>
      </c>
      <c r="O49" s="238">
        <f>ROUND(E49*N49,2)</f>
        <v>8.4700000000000006</v>
      </c>
      <c r="P49" s="238">
        <v>0</v>
      </c>
      <c r="Q49" s="238">
        <f>ROUND(E49*P49,2)</f>
        <v>0</v>
      </c>
      <c r="R49" s="238" t="s">
        <v>115</v>
      </c>
      <c r="S49" s="238" t="s">
        <v>116</v>
      </c>
      <c r="T49" s="239" t="s">
        <v>116</v>
      </c>
      <c r="U49" s="223">
        <v>0.03</v>
      </c>
      <c r="V49" s="223">
        <f>ROUND(E49*U49,2)</f>
        <v>0.67</v>
      </c>
      <c r="W49" s="223"/>
      <c r="X49" s="223" t="s">
        <v>117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118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>
      <c r="A50" s="221"/>
      <c r="B50" s="222"/>
      <c r="C50" s="252" t="s">
        <v>181</v>
      </c>
      <c r="D50" s="224"/>
      <c r="E50" s="225">
        <v>22.4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120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>
      <c r="A51" s="233">
        <v>16</v>
      </c>
      <c r="B51" s="234" t="s">
        <v>182</v>
      </c>
      <c r="C51" s="251" t="s">
        <v>183</v>
      </c>
      <c r="D51" s="235" t="s">
        <v>114</v>
      </c>
      <c r="E51" s="236">
        <v>11.2</v>
      </c>
      <c r="F51" s="237">
        <v>397.5</v>
      </c>
      <c r="G51" s="238">
        <f>ROUND(E51*F51,2)</f>
        <v>4452</v>
      </c>
      <c r="H51" s="237">
        <v>313.64999999999998</v>
      </c>
      <c r="I51" s="238">
        <f>ROUND(E51*H51,2)</f>
        <v>3512.88</v>
      </c>
      <c r="J51" s="237">
        <v>83.85</v>
      </c>
      <c r="K51" s="238">
        <f>ROUND(E51*J51,2)</f>
        <v>939.12</v>
      </c>
      <c r="L51" s="238">
        <v>21</v>
      </c>
      <c r="M51" s="238">
        <f>G51*(1+L51/100)</f>
        <v>5386.92</v>
      </c>
      <c r="N51" s="238">
        <v>0.15826000000000001</v>
      </c>
      <c r="O51" s="238">
        <f>ROUND(E51*N51,2)</f>
        <v>1.77</v>
      </c>
      <c r="P51" s="238">
        <v>0</v>
      </c>
      <c r="Q51" s="238">
        <f>ROUND(E51*P51,2)</f>
        <v>0</v>
      </c>
      <c r="R51" s="238" t="s">
        <v>115</v>
      </c>
      <c r="S51" s="238" t="s">
        <v>116</v>
      </c>
      <c r="T51" s="239" t="s">
        <v>116</v>
      </c>
      <c r="U51" s="223">
        <v>0.06</v>
      </c>
      <c r="V51" s="223">
        <f>ROUND(E51*U51,2)</f>
        <v>0.67</v>
      </c>
      <c r="W51" s="223"/>
      <c r="X51" s="223" t="s">
        <v>117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118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>
      <c r="A52" s="221"/>
      <c r="B52" s="222"/>
      <c r="C52" s="254" t="s">
        <v>184</v>
      </c>
      <c r="D52" s="247"/>
      <c r="E52" s="247"/>
      <c r="F52" s="247"/>
      <c r="G52" s="247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127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>
      <c r="A53" s="221"/>
      <c r="B53" s="222"/>
      <c r="C53" s="252" t="s">
        <v>119</v>
      </c>
      <c r="D53" s="224"/>
      <c r="E53" s="225">
        <v>11.2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120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>
      <c r="A54" s="233">
        <v>17</v>
      </c>
      <c r="B54" s="234" t="s">
        <v>185</v>
      </c>
      <c r="C54" s="251" t="s">
        <v>186</v>
      </c>
      <c r="D54" s="235" t="s">
        <v>114</v>
      </c>
      <c r="E54" s="236">
        <v>11.2</v>
      </c>
      <c r="F54" s="237">
        <v>82.6</v>
      </c>
      <c r="G54" s="238">
        <f>ROUND(E54*F54,2)</f>
        <v>925.12</v>
      </c>
      <c r="H54" s="237">
        <v>79.22</v>
      </c>
      <c r="I54" s="238">
        <f>ROUND(E54*H54,2)</f>
        <v>887.26</v>
      </c>
      <c r="J54" s="237">
        <v>3.38</v>
      </c>
      <c r="K54" s="238">
        <f>ROUND(E54*J54,2)</f>
        <v>37.86</v>
      </c>
      <c r="L54" s="238">
        <v>21</v>
      </c>
      <c r="M54" s="238">
        <f>G54*(1+L54/100)</f>
        <v>1119.3951999999999</v>
      </c>
      <c r="N54" s="238">
        <v>7.5300000000000002E-3</v>
      </c>
      <c r="O54" s="238">
        <f>ROUND(E54*N54,2)</f>
        <v>0.08</v>
      </c>
      <c r="P54" s="238">
        <v>0</v>
      </c>
      <c r="Q54" s="238">
        <f>ROUND(E54*P54,2)</f>
        <v>0</v>
      </c>
      <c r="R54" s="238" t="s">
        <v>115</v>
      </c>
      <c r="S54" s="238" t="s">
        <v>116</v>
      </c>
      <c r="T54" s="239" t="s">
        <v>116</v>
      </c>
      <c r="U54" s="223">
        <v>4.0000000000000001E-3</v>
      </c>
      <c r="V54" s="223">
        <f>ROUND(E54*U54,2)</f>
        <v>0.04</v>
      </c>
      <c r="W54" s="223"/>
      <c r="X54" s="223" t="s">
        <v>117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118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>
      <c r="A55" s="221"/>
      <c r="B55" s="222"/>
      <c r="C55" s="254" t="s">
        <v>187</v>
      </c>
      <c r="D55" s="247"/>
      <c r="E55" s="247"/>
      <c r="F55" s="247"/>
      <c r="G55" s="247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127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>
      <c r="A56" s="233">
        <v>18</v>
      </c>
      <c r="B56" s="234" t="s">
        <v>188</v>
      </c>
      <c r="C56" s="251" t="s">
        <v>189</v>
      </c>
      <c r="D56" s="235" t="s">
        <v>114</v>
      </c>
      <c r="E56" s="236">
        <v>22.4</v>
      </c>
      <c r="F56" s="237">
        <v>14.8</v>
      </c>
      <c r="G56" s="238">
        <f>ROUND(E56*F56,2)</f>
        <v>331.52</v>
      </c>
      <c r="H56" s="237">
        <v>13.7</v>
      </c>
      <c r="I56" s="238">
        <f>ROUND(E56*H56,2)</f>
        <v>306.88</v>
      </c>
      <c r="J56" s="237">
        <v>1.1000000000000001</v>
      </c>
      <c r="K56" s="238">
        <f>ROUND(E56*J56,2)</f>
        <v>24.64</v>
      </c>
      <c r="L56" s="238">
        <v>21</v>
      </c>
      <c r="M56" s="238">
        <f>G56*(1+L56/100)</f>
        <v>401.13919999999996</v>
      </c>
      <c r="N56" s="238">
        <v>6.0999999999999997E-4</v>
      </c>
      <c r="O56" s="238">
        <f>ROUND(E56*N56,2)</f>
        <v>0.01</v>
      </c>
      <c r="P56" s="238">
        <v>0</v>
      </c>
      <c r="Q56" s="238">
        <f>ROUND(E56*P56,2)</f>
        <v>0</v>
      </c>
      <c r="R56" s="238" t="s">
        <v>115</v>
      </c>
      <c r="S56" s="238" t="s">
        <v>116</v>
      </c>
      <c r="T56" s="239" t="s">
        <v>116</v>
      </c>
      <c r="U56" s="223">
        <v>2E-3</v>
      </c>
      <c r="V56" s="223">
        <f>ROUND(E56*U56,2)</f>
        <v>0.04</v>
      </c>
      <c r="W56" s="223"/>
      <c r="X56" s="223" t="s">
        <v>117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118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>
      <c r="A57" s="221"/>
      <c r="B57" s="222"/>
      <c r="C57" s="252" t="s">
        <v>190</v>
      </c>
      <c r="D57" s="224"/>
      <c r="E57" s="225">
        <v>22.4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120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>
      <c r="A58" s="240">
        <v>19</v>
      </c>
      <c r="B58" s="241" t="s">
        <v>191</v>
      </c>
      <c r="C58" s="253" t="s">
        <v>192</v>
      </c>
      <c r="D58" s="242" t="s">
        <v>114</v>
      </c>
      <c r="E58" s="243">
        <v>11.2</v>
      </c>
      <c r="F58" s="244">
        <v>295.5</v>
      </c>
      <c r="G58" s="245">
        <f>ROUND(E58*F58,2)</f>
        <v>3309.6</v>
      </c>
      <c r="H58" s="244">
        <v>253.6</v>
      </c>
      <c r="I58" s="245">
        <f>ROUND(E58*H58,2)</f>
        <v>2840.32</v>
      </c>
      <c r="J58" s="244">
        <v>41.9</v>
      </c>
      <c r="K58" s="245">
        <f>ROUND(E58*J58,2)</f>
        <v>469.28</v>
      </c>
      <c r="L58" s="245">
        <v>21</v>
      </c>
      <c r="M58" s="245">
        <f>G58*(1+L58/100)</f>
        <v>4004.616</v>
      </c>
      <c r="N58" s="245">
        <v>0.10373</v>
      </c>
      <c r="O58" s="245">
        <f>ROUND(E58*N58,2)</f>
        <v>1.1599999999999999</v>
      </c>
      <c r="P58" s="245">
        <v>0</v>
      </c>
      <c r="Q58" s="245">
        <f>ROUND(E58*P58,2)</f>
        <v>0</v>
      </c>
      <c r="R58" s="245" t="s">
        <v>115</v>
      </c>
      <c r="S58" s="245" t="s">
        <v>116</v>
      </c>
      <c r="T58" s="246" t="s">
        <v>116</v>
      </c>
      <c r="U58" s="223">
        <v>0.06</v>
      </c>
      <c r="V58" s="223">
        <f>ROUND(E58*U58,2)</f>
        <v>0.67</v>
      </c>
      <c r="W58" s="223"/>
      <c r="X58" s="223" t="s">
        <v>117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118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>
      <c r="A59" s="240">
        <v>20</v>
      </c>
      <c r="B59" s="241" t="s">
        <v>193</v>
      </c>
      <c r="C59" s="253" t="s">
        <v>194</v>
      </c>
      <c r="D59" s="242" t="s">
        <v>114</v>
      </c>
      <c r="E59" s="243">
        <v>11.2</v>
      </c>
      <c r="F59" s="244">
        <v>494</v>
      </c>
      <c r="G59" s="245">
        <f>ROUND(E59*F59,2)</f>
        <v>5532.8</v>
      </c>
      <c r="H59" s="244">
        <v>435.06</v>
      </c>
      <c r="I59" s="245">
        <f>ROUND(E59*H59,2)</f>
        <v>4872.67</v>
      </c>
      <c r="J59" s="244">
        <v>58.94</v>
      </c>
      <c r="K59" s="245">
        <f>ROUND(E59*J59,2)</f>
        <v>660.13</v>
      </c>
      <c r="L59" s="245">
        <v>21</v>
      </c>
      <c r="M59" s="245">
        <f>G59*(1+L59/100)</f>
        <v>6694.6880000000001</v>
      </c>
      <c r="N59" s="245">
        <v>0.18151999999999999</v>
      </c>
      <c r="O59" s="245">
        <f>ROUND(E59*N59,2)</f>
        <v>2.0299999999999998</v>
      </c>
      <c r="P59" s="245">
        <v>0</v>
      </c>
      <c r="Q59" s="245">
        <f>ROUND(E59*P59,2)</f>
        <v>0</v>
      </c>
      <c r="R59" s="245" t="s">
        <v>115</v>
      </c>
      <c r="S59" s="245" t="s">
        <v>116</v>
      </c>
      <c r="T59" s="246" t="s">
        <v>116</v>
      </c>
      <c r="U59" s="223">
        <v>0.09</v>
      </c>
      <c r="V59" s="223">
        <f>ROUND(E59*U59,2)</f>
        <v>1.01</v>
      </c>
      <c r="W59" s="223"/>
      <c r="X59" s="223" t="s">
        <v>117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118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>
      <c r="A60" s="233">
        <v>21</v>
      </c>
      <c r="B60" s="234" t="s">
        <v>195</v>
      </c>
      <c r="C60" s="251" t="s">
        <v>196</v>
      </c>
      <c r="D60" s="235" t="s">
        <v>114</v>
      </c>
      <c r="E60" s="236">
        <v>132.80000000000001</v>
      </c>
      <c r="F60" s="237">
        <v>203.5</v>
      </c>
      <c r="G60" s="238">
        <f>ROUND(E60*F60,2)</f>
        <v>27024.799999999999</v>
      </c>
      <c r="H60" s="237">
        <v>23.8</v>
      </c>
      <c r="I60" s="238">
        <f>ROUND(E60*H60,2)</f>
        <v>3160.64</v>
      </c>
      <c r="J60" s="237">
        <v>179.7</v>
      </c>
      <c r="K60" s="238">
        <f>ROUND(E60*J60,2)</f>
        <v>23864.16</v>
      </c>
      <c r="L60" s="238">
        <v>21</v>
      </c>
      <c r="M60" s="238">
        <f>G60*(1+L60/100)</f>
        <v>32700.007999999998</v>
      </c>
      <c r="N60" s="238">
        <v>8.3500000000000005E-2</v>
      </c>
      <c r="O60" s="238">
        <f>ROUND(E60*N60,2)</f>
        <v>11.09</v>
      </c>
      <c r="P60" s="238">
        <v>0</v>
      </c>
      <c r="Q60" s="238">
        <f>ROUND(E60*P60,2)</f>
        <v>0</v>
      </c>
      <c r="R60" s="238" t="s">
        <v>115</v>
      </c>
      <c r="S60" s="238" t="s">
        <v>116</v>
      </c>
      <c r="T60" s="239" t="s">
        <v>116</v>
      </c>
      <c r="U60" s="223">
        <v>0.25</v>
      </c>
      <c r="V60" s="223">
        <f>ROUND(E60*U60,2)</f>
        <v>33.200000000000003</v>
      </c>
      <c r="W60" s="223"/>
      <c r="X60" s="223" t="s">
        <v>117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118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>
      <c r="A61" s="221"/>
      <c r="B61" s="222"/>
      <c r="C61" s="254" t="s">
        <v>197</v>
      </c>
      <c r="D61" s="247"/>
      <c r="E61" s="247"/>
      <c r="F61" s="247"/>
      <c r="G61" s="247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127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>
      <c r="A62" s="221"/>
      <c r="B62" s="222"/>
      <c r="C62" s="252" t="s">
        <v>128</v>
      </c>
      <c r="D62" s="224"/>
      <c r="E62" s="225">
        <v>132.80000000000001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120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>
      <c r="A63" s="227" t="s">
        <v>110</v>
      </c>
      <c r="B63" s="228" t="s">
        <v>68</v>
      </c>
      <c r="C63" s="250" t="s">
        <v>69</v>
      </c>
      <c r="D63" s="229"/>
      <c r="E63" s="230"/>
      <c r="F63" s="231"/>
      <c r="G63" s="231">
        <f>SUMIF(AG64:AG67,"&lt;&gt;NOR",G64:G67)</f>
        <v>2432</v>
      </c>
      <c r="H63" s="231"/>
      <c r="I63" s="231">
        <f>SUM(I64:I67)</f>
        <v>1063.2</v>
      </c>
      <c r="J63" s="231"/>
      <c r="K63" s="231">
        <f>SUM(K64:K67)</f>
        <v>1368.8</v>
      </c>
      <c r="L63" s="231"/>
      <c r="M63" s="231">
        <f>SUM(M64:M67)</f>
        <v>2942.72</v>
      </c>
      <c r="N63" s="231"/>
      <c r="O63" s="231">
        <f>SUM(O64:O67)</f>
        <v>0.01</v>
      </c>
      <c r="P63" s="231"/>
      <c r="Q63" s="231">
        <f>SUM(Q64:Q67)</f>
        <v>0</v>
      </c>
      <c r="R63" s="231"/>
      <c r="S63" s="231"/>
      <c r="T63" s="232"/>
      <c r="U63" s="226"/>
      <c r="V63" s="226">
        <f>SUM(V64:V67)</f>
        <v>0.96</v>
      </c>
      <c r="W63" s="226"/>
      <c r="X63" s="226"/>
      <c r="AG63" t="s">
        <v>111</v>
      </c>
    </row>
    <row r="64" spans="1:60" outlineLevel="1">
      <c r="A64" s="233">
        <v>22</v>
      </c>
      <c r="B64" s="234" t="s">
        <v>198</v>
      </c>
      <c r="C64" s="251" t="s">
        <v>199</v>
      </c>
      <c r="D64" s="235" t="s">
        <v>200</v>
      </c>
      <c r="E64" s="236">
        <v>16</v>
      </c>
      <c r="F64" s="237">
        <v>112</v>
      </c>
      <c r="G64" s="238">
        <f>ROUND(E64*F64,2)</f>
        <v>1792</v>
      </c>
      <c r="H64" s="237">
        <v>66.45</v>
      </c>
      <c r="I64" s="238">
        <f>ROUND(E64*H64,2)</f>
        <v>1063.2</v>
      </c>
      <c r="J64" s="237">
        <v>45.55</v>
      </c>
      <c r="K64" s="238">
        <f>ROUND(E64*J64,2)</f>
        <v>728.8</v>
      </c>
      <c r="L64" s="238">
        <v>21</v>
      </c>
      <c r="M64" s="238">
        <f>G64*(1+L64/100)</f>
        <v>2168.3199999999997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38" t="s">
        <v>115</v>
      </c>
      <c r="S64" s="238" t="s">
        <v>116</v>
      </c>
      <c r="T64" s="239" t="s">
        <v>116</v>
      </c>
      <c r="U64" s="223">
        <v>0.06</v>
      </c>
      <c r="V64" s="223">
        <f>ROUND(E64*U64,2)</f>
        <v>0.96</v>
      </c>
      <c r="W64" s="223"/>
      <c r="X64" s="223" t="s">
        <v>117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118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>
      <c r="A65" s="221"/>
      <c r="B65" s="222"/>
      <c r="C65" s="254" t="s">
        <v>201</v>
      </c>
      <c r="D65" s="247"/>
      <c r="E65" s="247"/>
      <c r="F65" s="247"/>
      <c r="G65" s="247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127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>
      <c r="A66" s="221"/>
      <c r="B66" s="222"/>
      <c r="C66" s="252" t="s">
        <v>202</v>
      </c>
      <c r="D66" s="224"/>
      <c r="E66" s="225">
        <v>16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120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>
      <c r="A67" s="240">
        <v>23</v>
      </c>
      <c r="B67" s="241" t="s">
        <v>203</v>
      </c>
      <c r="C67" s="253" t="s">
        <v>204</v>
      </c>
      <c r="D67" s="242" t="s">
        <v>200</v>
      </c>
      <c r="E67" s="243">
        <v>16</v>
      </c>
      <c r="F67" s="244">
        <v>40</v>
      </c>
      <c r="G67" s="245">
        <f>ROUND(E67*F67,2)</f>
        <v>640</v>
      </c>
      <c r="H67" s="244">
        <v>0</v>
      </c>
      <c r="I67" s="245">
        <f>ROUND(E67*H67,2)</f>
        <v>0</v>
      </c>
      <c r="J67" s="244">
        <v>40</v>
      </c>
      <c r="K67" s="245">
        <f>ROUND(E67*J67,2)</f>
        <v>640</v>
      </c>
      <c r="L67" s="245">
        <v>21</v>
      </c>
      <c r="M67" s="245">
        <f>G67*(1+L67/100)</f>
        <v>774.4</v>
      </c>
      <c r="N67" s="245">
        <v>5.0000000000000001E-4</v>
      </c>
      <c r="O67" s="245">
        <f>ROUND(E67*N67,2)</f>
        <v>0.01</v>
      </c>
      <c r="P67" s="245">
        <v>0</v>
      </c>
      <c r="Q67" s="245">
        <f>ROUND(E67*P67,2)</f>
        <v>0</v>
      </c>
      <c r="R67" s="245"/>
      <c r="S67" s="245" t="s">
        <v>168</v>
      </c>
      <c r="T67" s="246" t="s">
        <v>205</v>
      </c>
      <c r="U67" s="223">
        <v>0</v>
      </c>
      <c r="V67" s="223">
        <f>ROUND(E67*U67,2)</f>
        <v>0</v>
      </c>
      <c r="W67" s="223"/>
      <c r="X67" s="223" t="s">
        <v>117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118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>
      <c r="A68" s="227" t="s">
        <v>110</v>
      </c>
      <c r="B68" s="228" t="s">
        <v>70</v>
      </c>
      <c r="C68" s="250" t="s">
        <v>71</v>
      </c>
      <c r="D68" s="229"/>
      <c r="E68" s="230"/>
      <c r="F68" s="231"/>
      <c r="G68" s="231">
        <f>SUMIF(AG69:AG73,"&lt;&gt;NOR",G69:G73)</f>
        <v>37346.92</v>
      </c>
      <c r="H68" s="231"/>
      <c r="I68" s="231">
        <f>SUM(I69:I73)</f>
        <v>0</v>
      </c>
      <c r="J68" s="231"/>
      <c r="K68" s="231">
        <f>SUM(K69:K73)</f>
        <v>37346.92</v>
      </c>
      <c r="L68" s="231"/>
      <c r="M68" s="231">
        <f>SUM(M69:M73)</f>
        <v>45189.773199999996</v>
      </c>
      <c r="N68" s="231"/>
      <c r="O68" s="231">
        <f>SUM(O69:O73)</f>
        <v>0</v>
      </c>
      <c r="P68" s="231"/>
      <c r="Q68" s="231">
        <f>SUM(Q69:Q73)</f>
        <v>0</v>
      </c>
      <c r="R68" s="231"/>
      <c r="S68" s="231"/>
      <c r="T68" s="232"/>
      <c r="U68" s="226"/>
      <c r="V68" s="226">
        <f>SUM(V69:V73)</f>
        <v>57.03</v>
      </c>
      <c r="W68" s="226"/>
      <c r="X68" s="226"/>
      <c r="AG68" t="s">
        <v>111</v>
      </c>
    </row>
    <row r="69" spans="1:60" ht="22.5" outlineLevel="1">
      <c r="A69" s="233">
        <v>24</v>
      </c>
      <c r="B69" s="234" t="s">
        <v>206</v>
      </c>
      <c r="C69" s="251" t="s">
        <v>207</v>
      </c>
      <c r="D69" s="235" t="s">
        <v>164</v>
      </c>
      <c r="E69" s="236">
        <v>269.65285</v>
      </c>
      <c r="F69" s="237">
        <v>138.5</v>
      </c>
      <c r="G69" s="238">
        <f>ROUND(E69*F69,2)</f>
        <v>37346.92</v>
      </c>
      <c r="H69" s="237">
        <v>0</v>
      </c>
      <c r="I69" s="238">
        <f>ROUND(E69*H69,2)</f>
        <v>0</v>
      </c>
      <c r="J69" s="237">
        <v>138.5</v>
      </c>
      <c r="K69" s="238">
        <f>ROUND(E69*J69,2)</f>
        <v>37346.92</v>
      </c>
      <c r="L69" s="238">
        <v>21</v>
      </c>
      <c r="M69" s="238">
        <f>G69*(1+L69/100)</f>
        <v>45189.773199999996</v>
      </c>
      <c r="N69" s="238">
        <v>0</v>
      </c>
      <c r="O69" s="238">
        <f>ROUND(E69*N69,2)</f>
        <v>0</v>
      </c>
      <c r="P69" s="238">
        <v>0</v>
      </c>
      <c r="Q69" s="238">
        <f>ROUND(E69*P69,2)</f>
        <v>0</v>
      </c>
      <c r="R69" s="238" t="s">
        <v>208</v>
      </c>
      <c r="S69" s="238" t="s">
        <v>116</v>
      </c>
      <c r="T69" s="239" t="s">
        <v>116</v>
      </c>
      <c r="U69" s="223">
        <v>0.21149999999999999</v>
      </c>
      <c r="V69" s="223">
        <f>ROUND(E69*U69,2)</f>
        <v>57.03</v>
      </c>
      <c r="W69" s="223"/>
      <c r="X69" s="223" t="s">
        <v>209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210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>
      <c r="A70" s="221"/>
      <c r="B70" s="222"/>
      <c r="C70" s="254" t="s">
        <v>211</v>
      </c>
      <c r="D70" s="247"/>
      <c r="E70" s="247"/>
      <c r="F70" s="247"/>
      <c r="G70" s="247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127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>
      <c r="A71" s="221"/>
      <c r="B71" s="222"/>
      <c r="C71" s="252" t="s">
        <v>212</v>
      </c>
      <c r="D71" s="224"/>
      <c r="E71" s="225"/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120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>
      <c r="A72" s="221"/>
      <c r="B72" s="222"/>
      <c r="C72" s="252" t="s">
        <v>213</v>
      </c>
      <c r="D72" s="224"/>
      <c r="E72" s="225"/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120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>
      <c r="A73" s="221"/>
      <c r="B73" s="222"/>
      <c r="C73" s="252" t="s">
        <v>214</v>
      </c>
      <c r="D73" s="224"/>
      <c r="E73" s="225">
        <v>269.65285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120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>
      <c r="A74" s="227" t="s">
        <v>110</v>
      </c>
      <c r="B74" s="228" t="s">
        <v>72</v>
      </c>
      <c r="C74" s="250" t="s">
        <v>73</v>
      </c>
      <c r="D74" s="229"/>
      <c r="E74" s="230"/>
      <c r="F74" s="231"/>
      <c r="G74" s="231">
        <f>SUMIF(AG75:AG82,"&lt;&gt;NOR",G75:G82)</f>
        <v>3326.23</v>
      </c>
      <c r="H74" s="231"/>
      <c r="I74" s="231">
        <f>SUM(I75:I82)</f>
        <v>2828.1499999999996</v>
      </c>
      <c r="J74" s="231"/>
      <c r="K74" s="231">
        <f>SUM(K75:K82)</f>
        <v>498.08</v>
      </c>
      <c r="L74" s="231"/>
      <c r="M74" s="231">
        <f>SUM(M75:M82)</f>
        <v>4024.7383</v>
      </c>
      <c r="N74" s="231"/>
      <c r="O74" s="231">
        <f>SUM(O75:O82)</f>
        <v>0</v>
      </c>
      <c r="P74" s="231"/>
      <c r="Q74" s="231">
        <f>SUM(Q75:Q82)</f>
        <v>0</v>
      </c>
      <c r="R74" s="231"/>
      <c r="S74" s="231"/>
      <c r="T74" s="232"/>
      <c r="U74" s="226"/>
      <c r="V74" s="226">
        <f>SUM(V75:V82)</f>
        <v>0.91999999999999993</v>
      </c>
      <c r="W74" s="226"/>
      <c r="X74" s="226"/>
      <c r="AG74" t="s">
        <v>111</v>
      </c>
    </row>
    <row r="75" spans="1:60" outlineLevel="1">
      <c r="A75" s="240">
        <v>25</v>
      </c>
      <c r="B75" s="241" t="s">
        <v>215</v>
      </c>
      <c r="C75" s="253" t="s">
        <v>216</v>
      </c>
      <c r="D75" s="242" t="s">
        <v>177</v>
      </c>
      <c r="E75" s="243">
        <v>1</v>
      </c>
      <c r="F75" s="244">
        <v>598</v>
      </c>
      <c r="G75" s="245">
        <f>ROUND(E75*F75,2)</f>
        <v>598</v>
      </c>
      <c r="H75" s="244">
        <v>475.64</v>
      </c>
      <c r="I75" s="245">
        <f>ROUND(E75*H75,2)</f>
        <v>475.64</v>
      </c>
      <c r="J75" s="244">
        <v>122.36</v>
      </c>
      <c r="K75" s="245">
        <f>ROUND(E75*J75,2)</f>
        <v>122.36</v>
      </c>
      <c r="L75" s="245">
        <v>21</v>
      </c>
      <c r="M75" s="245">
        <f>G75*(1+L75/100)</f>
        <v>723.57999999999993</v>
      </c>
      <c r="N75" s="245">
        <v>6.0999999999999997E-4</v>
      </c>
      <c r="O75" s="245">
        <f>ROUND(E75*N75,2)</f>
        <v>0</v>
      </c>
      <c r="P75" s="245">
        <v>0</v>
      </c>
      <c r="Q75" s="245">
        <f>ROUND(E75*P75,2)</f>
        <v>0</v>
      </c>
      <c r="R75" s="245" t="s">
        <v>217</v>
      </c>
      <c r="S75" s="245" t="s">
        <v>116</v>
      </c>
      <c r="T75" s="246" t="s">
        <v>116</v>
      </c>
      <c r="U75" s="223">
        <v>0.22700000000000001</v>
      </c>
      <c r="V75" s="223">
        <f>ROUND(E75*U75,2)</f>
        <v>0.23</v>
      </c>
      <c r="W75" s="223"/>
      <c r="X75" s="223" t="s">
        <v>117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118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>
      <c r="A76" s="240">
        <v>26</v>
      </c>
      <c r="B76" s="241" t="s">
        <v>218</v>
      </c>
      <c r="C76" s="253" t="s">
        <v>219</v>
      </c>
      <c r="D76" s="242" t="s">
        <v>177</v>
      </c>
      <c r="E76" s="243">
        <v>1</v>
      </c>
      <c r="F76" s="244">
        <v>854</v>
      </c>
      <c r="G76" s="245">
        <f>ROUND(E76*F76,2)</f>
        <v>854</v>
      </c>
      <c r="H76" s="244">
        <v>709.02</v>
      </c>
      <c r="I76" s="245">
        <f>ROUND(E76*H76,2)</f>
        <v>709.02</v>
      </c>
      <c r="J76" s="244">
        <v>144.97999999999999</v>
      </c>
      <c r="K76" s="245">
        <f>ROUND(E76*J76,2)</f>
        <v>144.97999999999999</v>
      </c>
      <c r="L76" s="245">
        <v>21</v>
      </c>
      <c r="M76" s="245">
        <f>G76*(1+L76/100)</f>
        <v>1033.3399999999999</v>
      </c>
      <c r="N76" s="245">
        <v>8.8999999999999995E-4</v>
      </c>
      <c r="O76" s="245">
        <f>ROUND(E76*N76,2)</f>
        <v>0</v>
      </c>
      <c r="P76" s="245">
        <v>0</v>
      </c>
      <c r="Q76" s="245">
        <f>ROUND(E76*P76,2)</f>
        <v>0</v>
      </c>
      <c r="R76" s="245" t="s">
        <v>217</v>
      </c>
      <c r="S76" s="245" t="s">
        <v>116</v>
      </c>
      <c r="T76" s="246" t="s">
        <v>116</v>
      </c>
      <c r="U76" s="223">
        <v>0.26900000000000002</v>
      </c>
      <c r="V76" s="223">
        <f>ROUND(E76*U76,2)</f>
        <v>0.27</v>
      </c>
      <c r="W76" s="223"/>
      <c r="X76" s="223" t="s">
        <v>117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118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>
      <c r="A77" s="240">
        <v>27</v>
      </c>
      <c r="B77" s="241" t="s">
        <v>220</v>
      </c>
      <c r="C77" s="253" t="s">
        <v>221</v>
      </c>
      <c r="D77" s="242" t="s">
        <v>177</v>
      </c>
      <c r="E77" s="243">
        <v>1</v>
      </c>
      <c r="F77" s="244">
        <v>1872</v>
      </c>
      <c r="G77" s="245">
        <f>ROUND(E77*F77,2)</f>
        <v>1872</v>
      </c>
      <c r="H77" s="244">
        <v>1643.49</v>
      </c>
      <c r="I77" s="245">
        <f>ROUND(E77*H77,2)</f>
        <v>1643.49</v>
      </c>
      <c r="J77" s="244">
        <v>228.51</v>
      </c>
      <c r="K77" s="245">
        <f>ROUND(E77*J77,2)</f>
        <v>228.51</v>
      </c>
      <c r="L77" s="245">
        <v>21</v>
      </c>
      <c r="M77" s="245">
        <f>G77*(1+L77/100)</f>
        <v>2265.12</v>
      </c>
      <c r="N77" s="245">
        <v>2.0799999999999998E-3</v>
      </c>
      <c r="O77" s="245">
        <f>ROUND(E77*N77,2)</f>
        <v>0</v>
      </c>
      <c r="P77" s="245">
        <v>0</v>
      </c>
      <c r="Q77" s="245">
        <f>ROUND(E77*P77,2)</f>
        <v>0</v>
      </c>
      <c r="R77" s="245" t="s">
        <v>217</v>
      </c>
      <c r="S77" s="245" t="s">
        <v>116</v>
      </c>
      <c r="T77" s="246" t="s">
        <v>116</v>
      </c>
      <c r="U77" s="223">
        <v>0.42399999999999999</v>
      </c>
      <c r="V77" s="223">
        <f>ROUND(E77*U77,2)</f>
        <v>0.42</v>
      </c>
      <c r="W77" s="223"/>
      <c r="X77" s="223" t="s">
        <v>117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118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>
      <c r="A78" s="233">
        <v>28</v>
      </c>
      <c r="B78" s="234" t="s">
        <v>222</v>
      </c>
      <c r="C78" s="251" t="s">
        <v>223</v>
      </c>
      <c r="D78" s="235" t="s">
        <v>164</v>
      </c>
      <c r="E78" s="236">
        <v>3.5799999999999998E-3</v>
      </c>
      <c r="F78" s="237">
        <v>623</v>
      </c>
      <c r="G78" s="238">
        <f>ROUND(E78*F78,2)</f>
        <v>2.23</v>
      </c>
      <c r="H78" s="237">
        <v>0</v>
      </c>
      <c r="I78" s="238">
        <f>ROUND(E78*H78,2)</f>
        <v>0</v>
      </c>
      <c r="J78" s="237">
        <v>623</v>
      </c>
      <c r="K78" s="238">
        <f>ROUND(E78*J78,2)</f>
        <v>2.23</v>
      </c>
      <c r="L78" s="238">
        <v>21</v>
      </c>
      <c r="M78" s="238">
        <f>G78*(1+L78/100)</f>
        <v>2.6982999999999997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38" t="s">
        <v>217</v>
      </c>
      <c r="S78" s="238" t="s">
        <v>116</v>
      </c>
      <c r="T78" s="239" t="s">
        <v>116</v>
      </c>
      <c r="U78" s="223">
        <v>1.333</v>
      </c>
      <c r="V78" s="223">
        <f>ROUND(E78*U78,2)</f>
        <v>0</v>
      </c>
      <c r="W78" s="223"/>
      <c r="X78" s="223" t="s">
        <v>209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210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>
      <c r="A79" s="221"/>
      <c r="B79" s="222"/>
      <c r="C79" s="254" t="s">
        <v>224</v>
      </c>
      <c r="D79" s="247"/>
      <c r="E79" s="247"/>
      <c r="F79" s="247"/>
      <c r="G79" s="247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127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>
      <c r="A80" s="221"/>
      <c r="B80" s="222"/>
      <c r="C80" s="252" t="s">
        <v>212</v>
      </c>
      <c r="D80" s="224"/>
      <c r="E80" s="225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120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>
      <c r="A81" s="221"/>
      <c r="B81" s="222"/>
      <c r="C81" s="252" t="s">
        <v>225</v>
      </c>
      <c r="D81" s="224"/>
      <c r="E81" s="225"/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120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>
      <c r="A82" s="221"/>
      <c r="B82" s="222"/>
      <c r="C82" s="252" t="s">
        <v>226</v>
      </c>
      <c r="D82" s="224"/>
      <c r="E82" s="225">
        <v>3.5799999999999998E-3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120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>
      <c r="A83" s="227" t="s">
        <v>110</v>
      </c>
      <c r="B83" s="228" t="s">
        <v>74</v>
      </c>
      <c r="C83" s="250" t="s">
        <v>75</v>
      </c>
      <c r="D83" s="229"/>
      <c r="E83" s="230"/>
      <c r="F83" s="231"/>
      <c r="G83" s="231">
        <f>SUMIF(AG84:AG85,"&lt;&gt;NOR",G84:G85)</f>
        <v>16501.5</v>
      </c>
      <c r="H83" s="231"/>
      <c r="I83" s="231">
        <f>SUM(I84:I85)</f>
        <v>3300.3</v>
      </c>
      <c r="J83" s="231"/>
      <c r="K83" s="231">
        <f>SUM(K84:K85)</f>
        <v>13201.2</v>
      </c>
      <c r="L83" s="231"/>
      <c r="M83" s="231">
        <f>SUM(M84:M85)</f>
        <v>19966.814999999999</v>
      </c>
      <c r="N83" s="231"/>
      <c r="O83" s="231">
        <f>SUM(O84:O85)</f>
        <v>0.01</v>
      </c>
      <c r="P83" s="231"/>
      <c r="Q83" s="231">
        <f>SUM(Q84:Q85)</f>
        <v>0</v>
      </c>
      <c r="R83" s="231"/>
      <c r="S83" s="231"/>
      <c r="T83" s="232"/>
      <c r="U83" s="226"/>
      <c r="V83" s="226">
        <f>SUM(V84:V85)</f>
        <v>33</v>
      </c>
      <c r="W83" s="226"/>
      <c r="X83" s="226"/>
      <c r="AG83" t="s">
        <v>111</v>
      </c>
    </row>
    <row r="84" spans="1:60" ht="22.5" outlineLevel="1">
      <c r="A84" s="233">
        <v>29</v>
      </c>
      <c r="B84" s="234" t="s">
        <v>227</v>
      </c>
      <c r="C84" s="251" t="s">
        <v>228</v>
      </c>
      <c r="D84" s="235" t="s">
        <v>200</v>
      </c>
      <c r="E84" s="236">
        <v>366.7</v>
      </c>
      <c r="F84" s="237">
        <v>45</v>
      </c>
      <c r="G84" s="238">
        <f>ROUND(E84*F84,2)</f>
        <v>16501.5</v>
      </c>
      <c r="H84" s="237">
        <v>9</v>
      </c>
      <c r="I84" s="238">
        <f>ROUND(E84*H84,2)</f>
        <v>3300.3</v>
      </c>
      <c r="J84" s="237">
        <v>36</v>
      </c>
      <c r="K84" s="238">
        <f>ROUND(E84*J84,2)</f>
        <v>13201.2</v>
      </c>
      <c r="L84" s="238">
        <v>21</v>
      </c>
      <c r="M84" s="238">
        <f>G84*(1+L84/100)</f>
        <v>19966.814999999999</v>
      </c>
      <c r="N84" s="238">
        <v>4.0000000000000003E-5</v>
      </c>
      <c r="O84" s="238">
        <f>ROUND(E84*N84,2)</f>
        <v>0.01</v>
      </c>
      <c r="P84" s="238">
        <v>0</v>
      </c>
      <c r="Q84" s="238">
        <f>ROUND(E84*P84,2)</f>
        <v>0</v>
      </c>
      <c r="R84" s="238"/>
      <c r="S84" s="238" t="s">
        <v>168</v>
      </c>
      <c r="T84" s="239" t="s">
        <v>205</v>
      </c>
      <c r="U84" s="223">
        <v>0.09</v>
      </c>
      <c r="V84" s="223">
        <f>ROUND(E84*U84,2)</f>
        <v>33</v>
      </c>
      <c r="W84" s="223"/>
      <c r="X84" s="223" t="s">
        <v>117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118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>
      <c r="A85" s="221"/>
      <c r="B85" s="222"/>
      <c r="C85" s="252" t="s">
        <v>229</v>
      </c>
      <c r="D85" s="224"/>
      <c r="E85" s="225">
        <v>366.7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120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>
      <c r="A86" s="227" t="s">
        <v>110</v>
      </c>
      <c r="B86" s="228" t="s">
        <v>76</v>
      </c>
      <c r="C86" s="250" t="s">
        <v>77</v>
      </c>
      <c r="D86" s="229"/>
      <c r="E86" s="230"/>
      <c r="F86" s="231"/>
      <c r="G86" s="231">
        <f>SUMIF(AG87:AG120,"&lt;&gt;NOR",G87:G120)</f>
        <v>1380583.8099999998</v>
      </c>
      <c r="H86" s="231"/>
      <c r="I86" s="231">
        <f>SUM(I87:I120)</f>
        <v>103559.22</v>
      </c>
      <c r="J86" s="231"/>
      <c r="K86" s="231">
        <f>SUM(K87:K120)</f>
        <v>1277024.5900000001</v>
      </c>
      <c r="L86" s="231"/>
      <c r="M86" s="231">
        <f>SUM(M87:M120)</f>
        <v>1670506.410099999</v>
      </c>
      <c r="N86" s="231"/>
      <c r="O86" s="231">
        <f>SUM(O87:O120)</f>
        <v>0.72</v>
      </c>
      <c r="P86" s="231"/>
      <c r="Q86" s="231">
        <f>SUM(Q87:Q120)</f>
        <v>0</v>
      </c>
      <c r="R86" s="231"/>
      <c r="S86" s="231"/>
      <c r="T86" s="232"/>
      <c r="U86" s="226"/>
      <c r="V86" s="226">
        <f>SUM(V87:V120)</f>
        <v>2560.4100000000008</v>
      </c>
      <c r="W86" s="226"/>
      <c r="X86" s="226"/>
      <c r="AG86" t="s">
        <v>111</v>
      </c>
    </row>
    <row r="87" spans="1:60" outlineLevel="1">
      <c r="A87" s="240">
        <v>30</v>
      </c>
      <c r="B87" s="241" t="s">
        <v>230</v>
      </c>
      <c r="C87" s="253" t="s">
        <v>231</v>
      </c>
      <c r="D87" s="242" t="s">
        <v>232</v>
      </c>
      <c r="E87" s="243">
        <v>16</v>
      </c>
      <c r="F87" s="244">
        <v>2975</v>
      </c>
      <c r="G87" s="245">
        <f>ROUND(E87*F87,2)</f>
        <v>47600</v>
      </c>
      <c r="H87" s="244">
        <v>0</v>
      </c>
      <c r="I87" s="245">
        <f>ROUND(E87*H87,2)</f>
        <v>0</v>
      </c>
      <c r="J87" s="244">
        <v>2975</v>
      </c>
      <c r="K87" s="245">
        <f>ROUND(E87*J87,2)</f>
        <v>47600</v>
      </c>
      <c r="L87" s="245">
        <v>21</v>
      </c>
      <c r="M87" s="245">
        <f>G87*(1+L87/100)</f>
        <v>57596</v>
      </c>
      <c r="N87" s="245">
        <v>0</v>
      </c>
      <c r="O87" s="245">
        <f>ROUND(E87*N87,2)</f>
        <v>0</v>
      </c>
      <c r="P87" s="245">
        <v>0</v>
      </c>
      <c r="Q87" s="245">
        <f>ROUND(E87*P87,2)</f>
        <v>0</v>
      </c>
      <c r="R87" s="245"/>
      <c r="S87" s="245" t="s">
        <v>116</v>
      </c>
      <c r="T87" s="246" t="s">
        <v>116</v>
      </c>
      <c r="U87" s="223">
        <v>5.99</v>
      </c>
      <c r="V87" s="223">
        <f>ROUND(E87*U87,2)</f>
        <v>95.84</v>
      </c>
      <c r="W87" s="223"/>
      <c r="X87" s="223" t="s">
        <v>117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118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>
      <c r="A88" s="240">
        <v>31</v>
      </c>
      <c r="B88" s="241" t="s">
        <v>233</v>
      </c>
      <c r="C88" s="253" t="s">
        <v>234</v>
      </c>
      <c r="D88" s="242" t="s">
        <v>232</v>
      </c>
      <c r="E88" s="243">
        <v>345.8</v>
      </c>
      <c r="F88" s="244">
        <v>3330</v>
      </c>
      <c r="G88" s="245">
        <f>ROUND(E88*F88,2)</f>
        <v>1151514</v>
      </c>
      <c r="H88" s="244">
        <v>0</v>
      </c>
      <c r="I88" s="245">
        <f>ROUND(E88*H88,2)</f>
        <v>0</v>
      </c>
      <c r="J88" s="244">
        <v>3330</v>
      </c>
      <c r="K88" s="245">
        <f>ROUND(E88*J88,2)</f>
        <v>1151514</v>
      </c>
      <c r="L88" s="245">
        <v>21</v>
      </c>
      <c r="M88" s="245">
        <f>G88*(1+L88/100)</f>
        <v>1393331.94</v>
      </c>
      <c r="N88" s="245">
        <v>0</v>
      </c>
      <c r="O88" s="245">
        <f>ROUND(E88*N88,2)</f>
        <v>0</v>
      </c>
      <c r="P88" s="245">
        <v>0</v>
      </c>
      <c r="Q88" s="245">
        <f>ROUND(E88*P88,2)</f>
        <v>0</v>
      </c>
      <c r="R88" s="245"/>
      <c r="S88" s="245" t="s">
        <v>116</v>
      </c>
      <c r="T88" s="246" t="s">
        <v>116</v>
      </c>
      <c r="U88" s="223">
        <v>6.71</v>
      </c>
      <c r="V88" s="223">
        <f>ROUND(E88*U88,2)</f>
        <v>2320.3200000000002</v>
      </c>
      <c r="W88" s="223"/>
      <c r="X88" s="223" t="s">
        <v>117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118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>
      <c r="A89" s="240">
        <v>32</v>
      </c>
      <c r="B89" s="241" t="s">
        <v>235</v>
      </c>
      <c r="C89" s="253" t="s">
        <v>236</v>
      </c>
      <c r="D89" s="242" t="s">
        <v>200</v>
      </c>
      <c r="E89" s="243">
        <v>16</v>
      </c>
      <c r="F89" s="244">
        <v>9.1</v>
      </c>
      <c r="G89" s="245">
        <f>ROUND(E89*F89,2)</f>
        <v>145.6</v>
      </c>
      <c r="H89" s="244">
        <v>0</v>
      </c>
      <c r="I89" s="245">
        <f>ROUND(E89*H89,2)</f>
        <v>0</v>
      </c>
      <c r="J89" s="244">
        <v>9.1</v>
      </c>
      <c r="K89" s="245">
        <f>ROUND(E89*J89,2)</f>
        <v>145.6</v>
      </c>
      <c r="L89" s="245">
        <v>21</v>
      </c>
      <c r="M89" s="245">
        <f>G89*(1+L89/100)</f>
        <v>176.17599999999999</v>
      </c>
      <c r="N89" s="245">
        <v>0</v>
      </c>
      <c r="O89" s="245">
        <f>ROUND(E89*N89,2)</f>
        <v>0</v>
      </c>
      <c r="P89" s="245">
        <v>0</v>
      </c>
      <c r="Q89" s="245">
        <f>ROUND(E89*P89,2)</f>
        <v>0</v>
      </c>
      <c r="R89" s="245"/>
      <c r="S89" s="245" t="s">
        <v>116</v>
      </c>
      <c r="T89" s="246" t="s">
        <v>116</v>
      </c>
      <c r="U89" s="223">
        <v>1.9E-2</v>
      </c>
      <c r="V89" s="223">
        <f>ROUND(E89*U89,2)</f>
        <v>0.3</v>
      </c>
      <c r="W89" s="223"/>
      <c r="X89" s="223" t="s">
        <v>117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118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>
      <c r="A90" s="240">
        <v>33</v>
      </c>
      <c r="B90" s="241" t="s">
        <v>237</v>
      </c>
      <c r="C90" s="253" t="s">
        <v>238</v>
      </c>
      <c r="D90" s="242" t="s">
        <v>200</v>
      </c>
      <c r="E90" s="243">
        <v>345.8</v>
      </c>
      <c r="F90" s="244">
        <v>19.7</v>
      </c>
      <c r="G90" s="245">
        <f>ROUND(E90*F90,2)</f>
        <v>6812.26</v>
      </c>
      <c r="H90" s="244">
        <v>0</v>
      </c>
      <c r="I90" s="245">
        <f>ROUND(E90*H90,2)</f>
        <v>0</v>
      </c>
      <c r="J90" s="244">
        <v>19.7</v>
      </c>
      <c r="K90" s="245">
        <f>ROUND(E90*J90,2)</f>
        <v>6812.26</v>
      </c>
      <c r="L90" s="245">
        <v>21</v>
      </c>
      <c r="M90" s="245">
        <f>G90*(1+L90/100)</f>
        <v>8242.8346000000001</v>
      </c>
      <c r="N90" s="245">
        <v>0</v>
      </c>
      <c r="O90" s="245">
        <f>ROUND(E90*N90,2)</f>
        <v>0</v>
      </c>
      <c r="P90" s="245">
        <v>0</v>
      </c>
      <c r="Q90" s="245">
        <f>ROUND(E90*P90,2)</f>
        <v>0</v>
      </c>
      <c r="R90" s="245"/>
      <c r="S90" s="245" t="s">
        <v>116</v>
      </c>
      <c r="T90" s="246" t="s">
        <v>116</v>
      </c>
      <c r="U90" s="223">
        <v>4.1000000000000002E-2</v>
      </c>
      <c r="V90" s="223">
        <f>ROUND(E90*U90,2)</f>
        <v>14.18</v>
      </c>
      <c r="W90" s="223"/>
      <c r="X90" s="223" t="s">
        <v>117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118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>
      <c r="A91" s="240">
        <v>34</v>
      </c>
      <c r="B91" s="241" t="s">
        <v>239</v>
      </c>
      <c r="C91" s="253" t="s">
        <v>240</v>
      </c>
      <c r="D91" s="242" t="s">
        <v>200</v>
      </c>
      <c r="E91" s="243">
        <v>14.5</v>
      </c>
      <c r="F91" s="244">
        <v>38.5</v>
      </c>
      <c r="G91" s="245">
        <f>ROUND(E91*F91,2)</f>
        <v>558.25</v>
      </c>
      <c r="H91" s="244">
        <v>0</v>
      </c>
      <c r="I91" s="245">
        <f>ROUND(E91*H91,2)</f>
        <v>0</v>
      </c>
      <c r="J91" s="244">
        <v>38.5</v>
      </c>
      <c r="K91" s="245">
        <f>ROUND(E91*J91,2)</f>
        <v>558.25</v>
      </c>
      <c r="L91" s="245">
        <v>21</v>
      </c>
      <c r="M91" s="245">
        <f>G91*(1+L91/100)</f>
        <v>675.48249999999996</v>
      </c>
      <c r="N91" s="245">
        <v>0</v>
      </c>
      <c r="O91" s="245">
        <f>ROUND(E91*N91,2)</f>
        <v>0</v>
      </c>
      <c r="P91" s="245">
        <v>0</v>
      </c>
      <c r="Q91" s="245">
        <f>ROUND(E91*P91,2)</f>
        <v>0</v>
      </c>
      <c r="R91" s="245"/>
      <c r="S91" s="245" t="s">
        <v>116</v>
      </c>
      <c r="T91" s="246" t="s">
        <v>116</v>
      </c>
      <c r="U91" s="223">
        <v>8.1000000000000003E-2</v>
      </c>
      <c r="V91" s="223">
        <f>ROUND(E91*U91,2)</f>
        <v>1.17</v>
      </c>
      <c r="W91" s="223"/>
      <c r="X91" s="223" t="s">
        <v>117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118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>
      <c r="A92" s="240">
        <v>35</v>
      </c>
      <c r="B92" s="241" t="s">
        <v>241</v>
      </c>
      <c r="C92" s="253" t="s">
        <v>242</v>
      </c>
      <c r="D92" s="242" t="s">
        <v>200</v>
      </c>
      <c r="E92" s="243">
        <v>1.5</v>
      </c>
      <c r="F92" s="244">
        <v>43</v>
      </c>
      <c r="G92" s="245">
        <f>ROUND(E92*F92,2)</f>
        <v>64.5</v>
      </c>
      <c r="H92" s="244">
        <v>0</v>
      </c>
      <c r="I92" s="245">
        <f>ROUND(E92*H92,2)</f>
        <v>0</v>
      </c>
      <c r="J92" s="244">
        <v>43</v>
      </c>
      <c r="K92" s="245">
        <f>ROUND(E92*J92,2)</f>
        <v>64.5</v>
      </c>
      <c r="L92" s="245">
        <v>21</v>
      </c>
      <c r="M92" s="245">
        <f>G92*(1+L92/100)</f>
        <v>78.045000000000002</v>
      </c>
      <c r="N92" s="245">
        <v>0</v>
      </c>
      <c r="O92" s="245">
        <f>ROUND(E92*N92,2)</f>
        <v>0</v>
      </c>
      <c r="P92" s="245">
        <v>0</v>
      </c>
      <c r="Q92" s="245">
        <f>ROUND(E92*P92,2)</f>
        <v>0</v>
      </c>
      <c r="R92" s="245"/>
      <c r="S92" s="245" t="s">
        <v>116</v>
      </c>
      <c r="T92" s="246" t="s">
        <v>116</v>
      </c>
      <c r="U92" s="223">
        <v>8.8999999999999996E-2</v>
      </c>
      <c r="V92" s="223">
        <f>ROUND(E92*U92,2)</f>
        <v>0.13</v>
      </c>
      <c r="W92" s="223"/>
      <c r="X92" s="223" t="s">
        <v>117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118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>
      <c r="A93" s="240">
        <v>36</v>
      </c>
      <c r="B93" s="241" t="s">
        <v>243</v>
      </c>
      <c r="C93" s="253" t="s">
        <v>244</v>
      </c>
      <c r="D93" s="242" t="s">
        <v>200</v>
      </c>
      <c r="E93" s="243">
        <v>5.8</v>
      </c>
      <c r="F93" s="244">
        <v>60.6</v>
      </c>
      <c r="G93" s="245">
        <f>ROUND(E93*F93,2)</f>
        <v>351.48</v>
      </c>
      <c r="H93" s="244">
        <v>0</v>
      </c>
      <c r="I93" s="245">
        <f>ROUND(E93*H93,2)</f>
        <v>0</v>
      </c>
      <c r="J93" s="244">
        <v>60.6</v>
      </c>
      <c r="K93" s="245">
        <f>ROUND(E93*J93,2)</f>
        <v>351.48</v>
      </c>
      <c r="L93" s="245">
        <v>21</v>
      </c>
      <c r="M93" s="245">
        <f>G93*(1+L93/100)</f>
        <v>425.29079999999999</v>
      </c>
      <c r="N93" s="245">
        <v>0</v>
      </c>
      <c r="O93" s="245">
        <f>ROUND(E93*N93,2)</f>
        <v>0</v>
      </c>
      <c r="P93" s="245">
        <v>0</v>
      </c>
      <c r="Q93" s="245">
        <f>ROUND(E93*P93,2)</f>
        <v>0</v>
      </c>
      <c r="R93" s="245"/>
      <c r="S93" s="245" t="s">
        <v>116</v>
      </c>
      <c r="T93" s="246" t="s">
        <v>116</v>
      </c>
      <c r="U93" s="223">
        <v>0.127</v>
      </c>
      <c r="V93" s="223">
        <f>ROUND(E93*U93,2)</f>
        <v>0.74</v>
      </c>
      <c r="W93" s="223"/>
      <c r="X93" s="223" t="s">
        <v>117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118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>
      <c r="A94" s="240">
        <v>37</v>
      </c>
      <c r="B94" s="241" t="s">
        <v>245</v>
      </c>
      <c r="C94" s="253" t="s">
        <v>246</v>
      </c>
      <c r="D94" s="242" t="s">
        <v>200</v>
      </c>
      <c r="E94" s="243">
        <v>340</v>
      </c>
      <c r="F94" s="244">
        <v>69.2</v>
      </c>
      <c r="G94" s="245">
        <f>ROUND(E94*F94,2)</f>
        <v>23528</v>
      </c>
      <c r="H94" s="244">
        <v>0</v>
      </c>
      <c r="I94" s="245">
        <f>ROUND(E94*H94,2)</f>
        <v>0</v>
      </c>
      <c r="J94" s="244">
        <v>69.2</v>
      </c>
      <c r="K94" s="245">
        <f>ROUND(E94*J94,2)</f>
        <v>23528</v>
      </c>
      <c r="L94" s="245">
        <v>21</v>
      </c>
      <c r="M94" s="245">
        <f>G94*(1+L94/100)</f>
        <v>28468.879999999997</v>
      </c>
      <c r="N94" s="245">
        <v>0</v>
      </c>
      <c r="O94" s="245">
        <f>ROUND(E94*N94,2)</f>
        <v>0</v>
      </c>
      <c r="P94" s="245">
        <v>0</v>
      </c>
      <c r="Q94" s="245">
        <f>ROUND(E94*P94,2)</f>
        <v>0</v>
      </c>
      <c r="R94" s="245"/>
      <c r="S94" s="245" t="s">
        <v>116</v>
      </c>
      <c r="T94" s="246" t="s">
        <v>116</v>
      </c>
      <c r="U94" s="223">
        <v>0.14399999999999999</v>
      </c>
      <c r="V94" s="223">
        <f>ROUND(E94*U94,2)</f>
        <v>48.96</v>
      </c>
      <c r="W94" s="223"/>
      <c r="X94" s="223" t="s">
        <v>117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118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>
      <c r="A95" s="240">
        <v>38</v>
      </c>
      <c r="B95" s="241" t="s">
        <v>247</v>
      </c>
      <c r="C95" s="253" t="s">
        <v>248</v>
      </c>
      <c r="D95" s="242" t="s">
        <v>200</v>
      </c>
      <c r="E95" s="243">
        <v>340</v>
      </c>
      <c r="F95" s="244">
        <v>90.8</v>
      </c>
      <c r="G95" s="245">
        <f>ROUND(E95*F95,2)</f>
        <v>30872</v>
      </c>
      <c r="H95" s="244">
        <v>0</v>
      </c>
      <c r="I95" s="245">
        <f>ROUND(E95*H95,2)</f>
        <v>0</v>
      </c>
      <c r="J95" s="244">
        <v>90.8</v>
      </c>
      <c r="K95" s="245">
        <f>ROUND(E95*J95,2)</f>
        <v>30872</v>
      </c>
      <c r="L95" s="245">
        <v>21</v>
      </c>
      <c r="M95" s="245">
        <f>G95*(1+L95/100)</f>
        <v>37355.119999999995</v>
      </c>
      <c r="N95" s="245">
        <v>0</v>
      </c>
      <c r="O95" s="245">
        <f>ROUND(E95*N95,2)</f>
        <v>0</v>
      </c>
      <c r="P95" s="245">
        <v>0</v>
      </c>
      <c r="Q95" s="245">
        <f>ROUND(E95*P95,2)</f>
        <v>0</v>
      </c>
      <c r="R95" s="245"/>
      <c r="S95" s="245" t="s">
        <v>116</v>
      </c>
      <c r="T95" s="246" t="s">
        <v>116</v>
      </c>
      <c r="U95" s="223">
        <v>0.189</v>
      </c>
      <c r="V95" s="223">
        <f>ROUND(E95*U95,2)</f>
        <v>64.260000000000005</v>
      </c>
      <c r="W95" s="223"/>
      <c r="X95" s="223" t="s">
        <v>117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118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>
      <c r="A96" s="240">
        <v>39</v>
      </c>
      <c r="B96" s="241" t="s">
        <v>249</v>
      </c>
      <c r="C96" s="253" t="s">
        <v>250</v>
      </c>
      <c r="D96" s="242" t="s">
        <v>177</v>
      </c>
      <c r="E96" s="243">
        <v>1</v>
      </c>
      <c r="F96" s="244">
        <v>201.5</v>
      </c>
      <c r="G96" s="245">
        <f>ROUND(E96*F96,2)</f>
        <v>201.5</v>
      </c>
      <c r="H96" s="244">
        <v>0</v>
      </c>
      <c r="I96" s="245">
        <f>ROUND(E96*H96,2)</f>
        <v>0</v>
      </c>
      <c r="J96" s="244">
        <v>201.5</v>
      </c>
      <c r="K96" s="245">
        <f>ROUND(E96*J96,2)</f>
        <v>201.5</v>
      </c>
      <c r="L96" s="245">
        <v>21</v>
      </c>
      <c r="M96" s="245">
        <f>G96*(1+L96/100)</f>
        <v>243.815</v>
      </c>
      <c r="N96" s="245">
        <v>0</v>
      </c>
      <c r="O96" s="245">
        <f>ROUND(E96*N96,2)</f>
        <v>0</v>
      </c>
      <c r="P96" s="245">
        <v>0</v>
      </c>
      <c r="Q96" s="245">
        <f>ROUND(E96*P96,2)</f>
        <v>0</v>
      </c>
      <c r="R96" s="245"/>
      <c r="S96" s="245" t="s">
        <v>116</v>
      </c>
      <c r="T96" s="246" t="s">
        <v>116</v>
      </c>
      <c r="U96" s="223">
        <v>0.42080000000000001</v>
      </c>
      <c r="V96" s="223">
        <f>ROUND(E96*U96,2)</f>
        <v>0.42</v>
      </c>
      <c r="W96" s="223"/>
      <c r="X96" s="223" t="s">
        <v>117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118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>
      <c r="A97" s="240">
        <v>40</v>
      </c>
      <c r="B97" s="241" t="s">
        <v>251</v>
      </c>
      <c r="C97" s="253" t="s">
        <v>252</v>
      </c>
      <c r="D97" s="242" t="s">
        <v>177</v>
      </c>
      <c r="E97" s="243">
        <v>1</v>
      </c>
      <c r="F97" s="244">
        <v>221</v>
      </c>
      <c r="G97" s="245">
        <f>ROUND(E97*F97,2)</f>
        <v>221</v>
      </c>
      <c r="H97" s="244">
        <v>0</v>
      </c>
      <c r="I97" s="245">
        <f>ROUND(E97*H97,2)</f>
        <v>0</v>
      </c>
      <c r="J97" s="244">
        <v>221</v>
      </c>
      <c r="K97" s="245">
        <f>ROUND(E97*J97,2)</f>
        <v>221</v>
      </c>
      <c r="L97" s="245">
        <v>21</v>
      </c>
      <c r="M97" s="245">
        <f>G97*(1+L97/100)</f>
        <v>267.40999999999997</v>
      </c>
      <c r="N97" s="245">
        <v>0</v>
      </c>
      <c r="O97" s="245">
        <f>ROUND(E97*N97,2)</f>
        <v>0</v>
      </c>
      <c r="P97" s="245">
        <v>0</v>
      </c>
      <c r="Q97" s="245">
        <f>ROUND(E97*P97,2)</f>
        <v>0</v>
      </c>
      <c r="R97" s="245"/>
      <c r="S97" s="245" t="s">
        <v>116</v>
      </c>
      <c r="T97" s="246" t="s">
        <v>116</v>
      </c>
      <c r="U97" s="223">
        <v>0.46239999999999998</v>
      </c>
      <c r="V97" s="223">
        <f>ROUND(E97*U97,2)</f>
        <v>0.46</v>
      </c>
      <c r="W97" s="223"/>
      <c r="X97" s="223" t="s">
        <v>117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118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>
      <c r="A98" s="240">
        <v>41</v>
      </c>
      <c r="B98" s="241" t="s">
        <v>253</v>
      </c>
      <c r="C98" s="253" t="s">
        <v>254</v>
      </c>
      <c r="D98" s="242" t="s">
        <v>177</v>
      </c>
      <c r="E98" s="243">
        <v>1</v>
      </c>
      <c r="F98" s="244">
        <v>302</v>
      </c>
      <c r="G98" s="245">
        <f>ROUND(E98*F98,2)</f>
        <v>302</v>
      </c>
      <c r="H98" s="244">
        <v>0</v>
      </c>
      <c r="I98" s="245">
        <f>ROUND(E98*H98,2)</f>
        <v>0</v>
      </c>
      <c r="J98" s="244">
        <v>302</v>
      </c>
      <c r="K98" s="245">
        <f>ROUND(E98*J98,2)</f>
        <v>302</v>
      </c>
      <c r="L98" s="245">
        <v>21</v>
      </c>
      <c r="M98" s="245">
        <f>G98*(1+L98/100)</f>
        <v>365.42</v>
      </c>
      <c r="N98" s="245">
        <v>0</v>
      </c>
      <c r="O98" s="245">
        <f>ROUND(E98*N98,2)</f>
        <v>0</v>
      </c>
      <c r="P98" s="245">
        <v>0</v>
      </c>
      <c r="Q98" s="245">
        <f>ROUND(E98*P98,2)</f>
        <v>0</v>
      </c>
      <c r="R98" s="245"/>
      <c r="S98" s="245" t="s">
        <v>116</v>
      </c>
      <c r="T98" s="246" t="s">
        <v>116</v>
      </c>
      <c r="U98" s="223">
        <v>0.63280000000000003</v>
      </c>
      <c r="V98" s="223">
        <f>ROUND(E98*U98,2)</f>
        <v>0.63</v>
      </c>
      <c r="W98" s="223"/>
      <c r="X98" s="223" t="s">
        <v>117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118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>
      <c r="A99" s="240">
        <v>42</v>
      </c>
      <c r="B99" s="241" t="s">
        <v>255</v>
      </c>
      <c r="C99" s="253" t="s">
        <v>256</v>
      </c>
      <c r="D99" s="242" t="s">
        <v>177</v>
      </c>
      <c r="E99" s="243">
        <v>4</v>
      </c>
      <c r="F99" s="244">
        <v>358.5</v>
      </c>
      <c r="G99" s="245">
        <f>ROUND(E99*F99,2)</f>
        <v>1434</v>
      </c>
      <c r="H99" s="244">
        <v>0</v>
      </c>
      <c r="I99" s="245">
        <f>ROUND(E99*H99,2)</f>
        <v>0</v>
      </c>
      <c r="J99" s="244">
        <v>358.5</v>
      </c>
      <c r="K99" s="245">
        <f>ROUND(E99*J99,2)</f>
        <v>1434</v>
      </c>
      <c r="L99" s="245">
        <v>21</v>
      </c>
      <c r="M99" s="245">
        <f>G99*(1+L99/100)</f>
        <v>1735.1399999999999</v>
      </c>
      <c r="N99" s="245">
        <v>0</v>
      </c>
      <c r="O99" s="245">
        <f>ROUND(E99*N99,2)</f>
        <v>0</v>
      </c>
      <c r="P99" s="245">
        <v>0</v>
      </c>
      <c r="Q99" s="245">
        <f>ROUND(E99*P99,2)</f>
        <v>0</v>
      </c>
      <c r="R99" s="245"/>
      <c r="S99" s="245" t="s">
        <v>116</v>
      </c>
      <c r="T99" s="246" t="s">
        <v>116</v>
      </c>
      <c r="U99" s="223">
        <v>0.75119999999999998</v>
      </c>
      <c r="V99" s="223">
        <f>ROUND(E99*U99,2)</f>
        <v>3</v>
      </c>
      <c r="W99" s="223"/>
      <c r="X99" s="223" t="s">
        <v>117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118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>
      <c r="A100" s="240">
        <v>43</v>
      </c>
      <c r="B100" s="241" t="s">
        <v>257</v>
      </c>
      <c r="C100" s="253" t="s">
        <v>258</v>
      </c>
      <c r="D100" s="242" t="s">
        <v>259</v>
      </c>
      <c r="E100" s="243">
        <v>1</v>
      </c>
      <c r="F100" s="244">
        <v>6500</v>
      </c>
      <c r="G100" s="245">
        <f>ROUND(E100*F100,2)</f>
        <v>6500</v>
      </c>
      <c r="H100" s="244">
        <v>0</v>
      </c>
      <c r="I100" s="245">
        <f>ROUND(E100*H100,2)</f>
        <v>0</v>
      </c>
      <c r="J100" s="244">
        <v>6500</v>
      </c>
      <c r="K100" s="245">
        <f>ROUND(E100*J100,2)</f>
        <v>6500</v>
      </c>
      <c r="L100" s="245">
        <v>21</v>
      </c>
      <c r="M100" s="245">
        <f>G100*(1+L100/100)</f>
        <v>7865</v>
      </c>
      <c r="N100" s="245">
        <v>0</v>
      </c>
      <c r="O100" s="245">
        <f>ROUND(E100*N100,2)</f>
        <v>0</v>
      </c>
      <c r="P100" s="245">
        <v>0</v>
      </c>
      <c r="Q100" s="245">
        <f>ROUND(E100*P100,2)</f>
        <v>0</v>
      </c>
      <c r="R100" s="245"/>
      <c r="S100" s="245" t="s">
        <v>168</v>
      </c>
      <c r="T100" s="246" t="s">
        <v>205</v>
      </c>
      <c r="U100" s="223">
        <v>0</v>
      </c>
      <c r="V100" s="223">
        <f>ROUND(E100*U100,2)</f>
        <v>0</v>
      </c>
      <c r="W100" s="223"/>
      <c r="X100" s="223" t="s">
        <v>117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118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>
      <c r="A101" s="240">
        <v>44</v>
      </c>
      <c r="B101" s="241" t="s">
        <v>260</v>
      </c>
      <c r="C101" s="253" t="s">
        <v>261</v>
      </c>
      <c r="D101" s="242" t="s">
        <v>131</v>
      </c>
      <c r="E101" s="243">
        <v>10</v>
      </c>
      <c r="F101" s="244">
        <v>692</v>
      </c>
      <c r="G101" s="245">
        <f>ROUND(E101*F101,2)</f>
        <v>6920</v>
      </c>
      <c r="H101" s="244">
        <v>0</v>
      </c>
      <c r="I101" s="245">
        <f>ROUND(E101*H101,2)</f>
        <v>0</v>
      </c>
      <c r="J101" s="244">
        <v>692</v>
      </c>
      <c r="K101" s="245">
        <f>ROUND(E101*J101,2)</f>
        <v>6920</v>
      </c>
      <c r="L101" s="245">
        <v>21</v>
      </c>
      <c r="M101" s="245">
        <f>G101*(1+L101/100)</f>
        <v>8373.1999999999989</v>
      </c>
      <c r="N101" s="245">
        <v>0</v>
      </c>
      <c r="O101" s="245">
        <f>ROUND(E101*N101,2)</f>
        <v>0</v>
      </c>
      <c r="P101" s="245">
        <v>0</v>
      </c>
      <c r="Q101" s="245">
        <f>ROUND(E101*P101,2)</f>
        <v>0</v>
      </c>
      <c r="R101" s="245" t="s">
        <v>262</v>
      </c>
      <c r="S101" s="245" t="s">
        <v>116</v>
      </c>
      <c r="T101" s="246" t="s">
        <v>116</v>
      </c>
      <c r="U101" s="223">
        <v>1</v>
      </c>
      <c r="V101" s="223">
        <f>ROUND(E101*U101,2)</f>
        <v>10</v>
      </c>
      <c r="W101" s="223"/>
      <c r="X101" s="223" t="s">
        <v>263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264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>
      <c r="A102" s="240">
        <v>45</v>
      </c>
      <c r="B102" s="241" t="s">
        <v>265</v>
      </c>
      <c r="C102" s="253" t="s">
        <v>266</v>
      </c>
      <c r="D102" s="242" t="s">
        <v>259</v>
      </c>
      <c r="E102" s="243">
        <v>1</v>
      </c>
      <c r="F102" s="244">
        <v>2950</v>
      </c>
      <c r="G102" s="245">
        <f>ROUND(E102*F102,2)</f>
        <v>2950</v>
      </c>
      <c r="H102" s="244">
        <v>2950</v>
      </c>
      <c r="I102" s="245">
        <f>ROUND(E102*H102,2)</f>
        <v>2950</v>
      </c>
      <c r="J102" s="244">
        <v>0</v>
      </c>
      <c r="K102" s="245">
        <f>ROUND(E102*J102,2)</f>
        <v>0</v>
      </c>
      <c r="L102" s="245">
        <v>21</v>
      </c>
      <c r="M102" s="245">
        <f>G102*(1+L102/100)</f>
        <v>3569.5</v>
      </c>
      <c r="N102" s="245">
        <v>0</v>
      </c>
      <c r="O102" s="245">
        <f>ROUND(E102*N102,2)</f>
        <v>0</v>
      </c>
      <c r="P102" s="245">
        <v>0</v>
      </c>
      <c r="Q102" s="245">
        <f>ROUND(E102*P102,2)</f>
        <v>0</v>
      </c>
      <c r="R102" s="245"/>
      <c r="S102" s="245" t="s">
        <v>168</v>
      </c>
      <c r="T102" s="246" t="s">
        <v>205</v>
      </c>
      <c r="U102" s="223">
        <v>0</v>
      </c>
      <c r="V102" s="223">
        <f>ROUND(E102*U102,2)</f>
        <v>0</v>
      </c>
      <c r="W102" s="223"/>
      <c r="X102" s="223" t="s">
        <v>267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268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>
      <c r="A103" s="240">
        <v>46</v>
      </c>
      <c r="B103" s="241" t="s">
        <v>269</v>
      </c>
      <c r="C103" s="253" t="s">
        <v>270</v>
      </c>
      <c r="D103" s="242" t="s">
        <v>177</v>
      </c>
      <c r="E103" s="243">
        <v>1</v>
      </c>
      <c r="F103" s="244">
        <v>1033</v>
      </c>
      <c r="G103" s="245">
        <f>ROUND(E103*F103,2)</f>
        <v>1033</v>
      </c>
      <c r="H103" s="244">
        <v>1033</v>
      </c>
      <c r="I103" s="245">
        <f>ROUND(E103*H103,2)</f>
        <v>1033</v>
      </c>
      <c r="J103" s="244">
        <v>0</v>
      </c>
      <c r="K103" s="245">
        <f>ROUND(E103*J103,2)</f>
        <v>0</v>
      </c>
      <c r="L103" s="245">
        <v>21</v>
      </c>
      <c r="M103" s="245">
        <f>G103*(1+L103/100)</f>
        <v>1249.93</v>
      </c>
      <c r="N103" s="245">
        <v>0</v>
      </c>
      <c r="O103" s="245">
        <f>ROUND(E103*N103,2)</f>
        <v>0</v>
      </c>
      <c r="P103" s="245">
        <v>0</v>
      </c>
      <c r="Q103" s="245">
        <f>ROUND(E103*P103,2)</f>
        <v>0</v>
      </c>
      <c r="R103" s="245" t="s">
        <v>271</v>
      </c>
      <c r="S103" s="245" t="s">
        <v>116</v>
      </c>
      <c r="T103" s="246" t="s">
        <v>116</v>
      </c>
      <c r="U103" s="223">
        <v>0</v>
      </c>
      <c r="V103" s="223">
        <f>ROUND(E103*U103,2)</f>
        <v>0</v>
      </c>
      <c r="W103" s="223"/>
      <c r="X103" s="223" t="s">
        <v>267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268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>
      <c r="A104" s="240">
        <v>47</v>
      </c>
      <c r="B104" s="241" t="s">
        <v>272</v>
      </c>
      <c r="C104" s="253" t="s">
        <v>273</v>
      </c>
      <c r="D104" s="242" t="s">
        <v>177</v>
      </c>
      <c r="E104" s="243">
        <v>1</v>
      </c>
      <c r="F104" s="244">
        <v>1026</v>
      </c>
      <c r="G104" s="245">
        <f>ROUND(E104*F104,2)</f>
        <v>1026</v>
      </c>
      <c r="H104" s="244">
        <v>1026</v>
      </c>
      <c r="I104" s="245">
        <f>ROUND(E104*H104,2)</f>
        <v>1026</v>
      </c>
      <c r="J104" s="244">
        <v>0</v>
      </c>
      <c r="K104" s="245">
        <f>ROUND(E104*J104,2)</f>
        <v>0</v>
      </c>
      <c r="L104" s="245">
        <v>21</v>
      </c>
      <c r="M104" s="245">
        <f>G104*(1+L104/100)</f>
        <v>1241.46</v>
      </c>
      <c r="N104" s="245">
        <v>0</v>
      </c>
      <c r="O104" s="245">
        <f>ROUND(E104*N104,2)</f>
        <v>0</v>
      </c>
      <c r="P104" s="245">
        <v>0</v>
      </c>
      <c r="Q104" s="245">
        <f>ROUND(E104*P104,2)</f>
        <v>0</v>
      </c>
      <c r="R104" s="245" t="s">
        <v>271</v>
      </c>
      <c r="S104" s="245" t="s">
        <v>116</v>
      </c>
      <c r="T104" s="246" t="s">
        <v>116</v>
      </c>
      <c r="U104" s="223">
        <v>0</v>
      </c>
      <c r="V104" s="223">
        <f>ROUND(E104*U104,2)</f>
        <v>0</v>
      </c>
      <c r="W104" s="223"/>
      <c r="X104" s="223" t="s">
        <v>267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268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>
      <c r="A105" s="240">
        <v>48</v>
      </c>
      <c r="B105" s="241" t="s">
        <v>274</v>
      </c>
      <c r="C105" s="253" t="s">
        <v>275</v>
      </c>
      <c r="D105" s="242" t="s">
        <v>177</v>
      </c>
      <c r="E105" s="243">
        <v>1</v>
      </c>
      <c r="F105" s="244">
        <v>971</v>
      </c>
      <c r="G105" s="245">
        <f>ROUND(E105*F105,2)</f>
        <v>971</v>
      </c>
      <c r="H105" s="244">
        <v>971</v>
      </c>
      <c r="I105" s="245">
        <f>ROUND(E105*H105,2)</f>
        <v>971</v>
      </c>
      <c r="J105" s="244">
        <v>0</v>
      </c>
      <c r="K105" s="245">
        <f>ROUND(E105*J105,2)</f>
        <v>0</v>
      </c>
      <c r="L105" s="245">
        <v>21</v>
      </c>
      <c r="M105" s="245">
        <f>G105*(1+L105/100)</f>
        <v>1174.9099999999999</v>
      </c>
      <c r="N105" s="245">
        <v>0</v>
      </c>
      <c r="O105" s="245">
        <f>ROUND(E105*N105,2)</f>
        <v>0</v>
      </c>
      <c r="P105" s="245">
        <v>0</v>
      </c>
      <c r="Q105" s="245">
        <f>ROUND(E105*P105,2)</f>
        <v>0</v>
      </c>
      <c r="R105" s="245" t="s">
        <v>271</v>
      </c>
      <c r="S105" s="245" t="s">
        <v>116</v>
      </c>
      <c r="T105" s="246" t="s">
        <v>116</v>
      </c>
      <c r="U105" s="223">
        <v>0</v>
      </c>
      <c r="V105" s="223">
        <f>ROUND(E105*U105,2)</f>
        <v>0</v>
      </c>
      <c r="W105" s="223"/>
      <c r="X105" s="223" t="s">
        <v>267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268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>
      <c r="A106" s="233">
        <v>49</v>
      </c>
      <c r="B106" s="234" t="s">
        <v>276</v>
      </c>
      <c r="C106" s="251" t="s">
        <v>277</v>
      </c>
      <c r="D106" s="235" t="s">
        <v>177</v>
      </c>
      <c r="E106" s="236">
        <v>1</v>
      </c>
      <c r="F106" s="237">
        <v>773</v>
      </c>
      <c r="G106" s="238">
        <f>ROUND(E106*F106,2)</f>
        <v>773</v>
      </c>
      <c r="H106" s="237">
        <v>773</v>
      </c>
      <c r="I106" s="238">
        <f>ROUND(E106*H106,2)</f>
        <v>773</v>
      </c>
      <c r="J106" s="237">
        <v>0</v>
      </c>
      <c r="K106" s="238">
        <f>ROUND(E106*J106,2)</f>
        <v>0</v>
      </c>
      <c r="L106" s="238">
        <v>21</v>
      </c>
      <c r="M106" s="238">
        <f>G106*(1+L106/100)</f>
        <v>935.32999999999993</v>
      </c>
      <c r="N106" s="238">
        <v>0</v>
      </c>
      <c r="O106" s="238">
        <f>ROUND(E106*N106,2)</f>
        <v>0</v>
      </c>
      <c r="P106" s="238">
        <v>0</v>
      </c>
      <c r="Q106" s="238">
        <f>ROUND(E106*P106,2)</f>
        <v>0</v>
      </c>
      <c r="R106" s="238" t="s">
        <v>271</v>
      </c>
      <c r="S106" s="238" t="s">
        <v>116</v>
      </c>
      <c r="T106" s="239" t="s">
        <v>116</v>
      </c>
      <c r="U106" s="223">
        <v>0</v>
      </c>
      <c r="V106" s="223">
        <f>ROUND(E106*U106,2)</f>
        <v>0</v>
      </c>
      <c r="W106" s="223"/>
      <c r="X106" s="223" t="s">
        <v>267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268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>
      <c r="A107" s="221"/>
      <c r="B107" s="222"/>
      <c r="C107" s="252" t="s">
        <v>45</v>
      </c>
      <c r="D107" s="224"/>
      <c r="E107" s="225">
        <v>1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120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>
      <c r="A108" s="233">
        <v>50</v>
      </c>
      <c r="B108" s="234" t="s">
        <v>278</v>
      </c>
      <c r="C108" s="251" t="s">
        <v>279</v>
      </c>
      <c r="D108" s="235" t="s">
        <v>200</v>
      </c>
      <c r="E108" s="236">
        <v>14.717499999999999</v>
      </c>
      <c r="F108" s="237">
        <v>72</v>
      </c>
      <c r="G108" s="238">
        <f>ROUND(E108*F108,2)</f>
        <v>1059.6600000000001</v>
      </c>
      <c r="H108" s="237">
        <v>72</v>
      </c>
      <c r="I108" s="238">
        <f>ROUND(E108*H108,2)</f>
        <v>1059.6600000000001</v>
      </c>
      <c r="J108" s="237">
        <v>0</v>
      </c>
      <c r="K108" s="238">
        <f>ROUND(E108*J108,2)</f>
        <v>0</v>
      </c>
      <c r="L108" s="238">
        <v>21</v>
      </c>
      <c r="M108" s="238">
        <f>G108*(1+L108/100)</f>
        <v>1282.1886</v>
      </c>
      <c r="N108" s="238">
        <v>4.8000000000000001E-4</v>
      </c>
      <c r="O108" s="238">
        <f>ROUND(E108*N108,2)</f>
        <v>0.01</v>
      </c>
      <c r="P108" s="238">
        <v>0</v>
      </c>
      <c r="Q108" s="238">
        <f>ROUND(E108*P108,2)</f>
        <v>0</v>
      </c>
      <c r="R108" s="238" t="s">
        <v>271</v>
      </c>
      <c r="S108" s="238" t="s">
        <v>116</v>
      </c>
      <c r="T108" s="239" t="s">
        <v>116</v>
      </c>
      <c r="U108" s="223">
        <v>0</v>
      </c>
      <c r="V108" s="223">
        <f>ROUND(E108*U108,2)</f>
        <v>0</v>
      </c>
      <c r="W108" s="223"/>
      <c r="X108" s="223" t="s">
        <v>267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268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>
      <c r="A109" s="221"/>
      <c r="B109" s="222"/>
      <c r="C109" s="252" t="s">
        <v>280</v>
      </c>
      <c r="D109" s="224"/>
      <c r="E109" s="225">
        <v>14.717499999999999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120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>
      <c r="A110" s="233">
        <v>51</v>
      </c>
      <c r="B110" s="234" t="s">
        <v>281</v>
      </c>
      <c r="C110" s="251" t="s">
        <v>282</v>
      </c>
      <c r="D110" s="235" t="s">
        <v>200</v>
      </c>
      <c r="E110" s="236">
        <v>1.5225</v>
      </c>
      <c r="F110" s="237">
        <v>92.6</v>
      </c>
      <c r="G110" s="238">
        <f>ROUND(E110*F110,2)</f>
        <v>140.97999999999999</v>
      </c>
      <c r="H110" s="237">
        <v>92.6</v>
      </c>
      <c r="I110" s="238">
        <f>ROUND(E110*H110,2)</f>
        <v>140.97999999999999</v>
      </c>
      <c r="J110" s="237">
        <v>0</v>
      </c>
      <c r="K110" s="238">
        <f>ROUND(E110*J110,2)</f>
        <v>0</v>
      </c>
      <c r="L110" s="238">
        <v>21</v>
      </c>
      <c r="M110" s="238">
        <f>G110*(1+L110/100)</f>
        <v>170.58579999999998</v>
      </c>
      <c r="N110" s="238">
        <v>6.8999999999999997E-4</v>
      </c>
      <c r="O110" s="238">
        <f>ROUND(E110*N110,2)</f>
        <v>0</v>
      </c>
      <c r="P110" s="238">
        <v>0</v>
      </c>
      <c r="Q110" s="238">
        <f>ROUND(E110*P110,2)</f>
        <v>0</v>
      </c>
      <c r="R110" s="238" t="s">
        <v>271</v>
      </c>
      <c r="S110" s="238" t="s">
        <v>116</v>
      </c>
      <c r="T110" s="239" t="s">
        <v>116</v>
      </c>
      <c r="U110" s="223">
        <v>0</v>
      </c>
      <c r="V110" s="223">
        <f>ROUND(E110*U110,2)</f>
        <v>0</v>
      </c>
      <c r="W110" s="223"/>
      <c r="X110" s="223" t="s">
        <v>267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268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>
      <c r="A111" s="221"/>
      <c r="B111" s="222"/>
      <c r="C111" s="252" t="s">
        <v>283</v>
      </c>
      <c r="D111" s="224"/>
      <c r="E111" s="225">
        <v>1.5225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120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>
      <c r="A112" s="233">
        <v>52</v>
      </c>
      <c r="B112" s="234" t="s">
        <v>284</v>
      </c>
      <c r="C112" s="251" t="s">
        <v>285</v>
      </c>
      <c r="D112" s="235" t="s">
        <v>200</v>
      </c>
      <c r="E112" s="236">
        <v>6.5975000000000001</v>
      </c>
      <c r="F112" s="237">
        <v>186.5</v>
      </c>
      <c r="G112" s="238">
        <f>ROUND(E112*F112,2)</f>
        <v>1230.43</v>
      </c>
      <c r="H112" s="237">
        <v>186.5</v>
      </c>
      <c r="I112" s="238">
        <f>ROUND(E112*H112,2)</f>
        <v>1230.43</v>
      </c>
      <c r="J112" s="237">
        <v>0</v>
      </c>
      <c r="K112" s="238">
        <f>ROUND(E112*J112,2)</f>
        <v>0</v>
      </c>
      <c r="L112" s="238">
        <v>21</v>
      </c>
      <c r="M112" s="238">
        <f>G112*(1+L112/100)</f>
        <v>1488.8203000000001</v>
      </c>
      <c r="N112" s="238">
        <v>1.4400000000000001E-3</v>
      </c>
      <c r="O112" s="238">
        <f>ROUND(E112*N112,2)</f>
        <v>0.01</v>
      </c>
      <c r="P112" s="238">
        <v>0</v>
      </c>
      <c r="Q112" s="238">
        <f>ROUND(E112*P112,2)</f>
        <v>0</v>
      </c>
      <c r="R112" s="238" t="s">
        <v>271</v>
      </c>
      <c r="S112" s="238" t="s">
        <v>116</v>
      </c>
      <c r="T112" s="239" t="s">
        <v>116</v>
      </c>
      <c r="U112" s="223">
        <v>0</v>
      </c>
      <c r="V112" s="223">
        <f>ROUND(E112*U112,2)</f>
        <v>0</v>
      </c>
      <c r="W112" s="223"/>
      <c r="X112" s="223" t="s">
        <v>267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268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>
      <c r="A113" s="221"/>
      <c r="B113" s="222"/>
      <c r="C113" s="252" t="s">
        <v>286</v>
      </c>
      <c r="D113" s="224"/>
      <c r="E113" s="225">
        <v>6.5975000000000001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120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ht="22.5" outlineLevel="1">
      <c r="A114" s="233">
        <v>53</v>
      </c>
      <c r="B114" s="234" t="s">
        <v>287</v>
      </c>
      <c r="C114" s="251" t="s">
        <v>288</v>
      </c>
      <c r="D114" s="235" t="s">
        <v>200</v>
      </c>
      <c r="E114" s="236">
        <v>345.1</v>
      </c>
      <c r="F114" s="237">
        <v>261.5</v>
      </c>
      <c r="G114" s="238">
        <f>ROUND(E114*F114,2)</f>
        <v>90243.65</v>
      </c>
      <c r="H114" s="237">
        <v>261.5</v>
      </c>
      <c r="I114" s="238">
        <f>ROUND(E114*H114,2)</f>
        <v>90243.65</v>
      </c>
      <c r="J114" s="237">
        <v>0</v>
      </c>
      <c r="K114" s="238">
        <f>ROUND(E114*J114,2)</f>
        <v>0</v>
      </c>
      <c r="L114" s="238">
        <v>21</v>
      </c>
      <c r="M114" s="238">
        <f>G114*(1+L114/100)</f>
        <v>109194.81649999999</v>
      </c>
      <c r="N114" s="238">
        <v>2.0200000000000001E-3</v>
      </c>
      <c r="O114" s="238">
        <f>ROUND(E114*N114,2)</f>
        <v>0.7</v>
      </c>
      <c r="P114" s="238">
        <v>0</v>
      </c>
      <c r="Q114" s="238">
        <f>ROUND(E114*P114,2)</f>
        <v>0</v>
      </c>
      <c r="R114" s="238" t="s">
        <v>271</v>
      </c>
      <c r="S114" s="238" t="s">
        <v>116</v>
      </c>
      <c r="T114" s="239" t="s">
        <v>116</v>
      </c>
      <c r="U114" s="223">
        <v>0</v>
      </c>
      <c r="V114" s="223">
        <f>ROUND(E114*U114,2)</f>
        <v>0</v>
      </c>
      <c r="W114" s="223"/>
      <c r="X114" s="223" t="s">
        <v>267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268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>
      <c r="A115" s="221"/>
      <c r="B115" s="222"/>
      <c r="C115" s="252" t="s">
        <v>289</v>
      </c>
      <c r="D115" s="224"/>
      <c r="E115" s="225">
        <v>345.1</v>
      </c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120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2.5" outlineLevel="1">
      <c r="A116" s="240">
        <v>54</v>
      </c>
      <c r="B116" s="241" t="s">
        <v>290</v>
      </c>
      <c r="C116" s="253" t="s">
        <v>291</v>
      </c>
      <c r="D116" s="242" t="s">
        <v>259</v>
      </c>
      <c r="E116" s="243">
        <v>1</v>
      </c>
      <c r="F116" s="244">
        <v>1780</v>
      </c>
      <c r="G116" s="245">
        <f>ROUND(E116*F116,2)</f>
        <v>1780</v>
      </c>
      <c r="H116" s="244">
        <v>1780</v>
      </c>
      <c r="I116" s="245">
        <f>ROUND(E116*H116,2)</f>
        <v>1780</v>
      </c>
      <c r="J116" s="244">
        <v>0</v>
      </c>
      <c r="K116" s="245">
        <f>ROUND(E116*J116,2)</f>
        <v>0</v>
      </c>
      <c r="L116" s="245">
        <v>21</v>
      </c>
      <c r="M116" s="245">
        <f>G116*(1+L116/100)</f>
        <v>2153.7999999999997</v>
      </c>
      <c r="N116" s="245">
        <v>0</v>
      </c>
      <c r="O116" s="245">
        <f>ROUND(E116*N116,2)</f>
        <v>0</v>
      </c>
      <c r="P116" s="245">
        <v>0</v>
      </c>
      <c r="Q116" s="245">
        <f>ROUND(E116*P116,2)</f>
        <v>0</v>
      </c>
      <c r="R116" s="245"/>
      <c r="S116" s="245" t="s">
        <v>168</v>
      </c>
      <c r="T116" s="246" t="s">
        <v>205</v>
      </c>
      <c r="U116" s="223">
        <v>0</v>
      </c>
      <c r="V116" s="223">
        <f>ROUND(E116*U116,2)</f>
        <v>0</v>
      </c>
      <c r="W116" s="223"/>
      <c r="X116" s="223" t="s">
        <v>267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268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>
      <c r="A117" s="240">
        <v>55</v>
      </c>
      <c r="B117" s="241" t="s">
        <v>292</v>
      </c>
      <c r="C117" s="253" t="s">
        <v>293</v>
      </c>
      <c r="D117" s="242" t="s">
        <v>259</v>
      </c>
      <c r="E117" s="243">
        <v>1</v>
      </c>
      <c r="F117" s="244">
        <v>1380</v>
      </c>
      <c r="G117" s="245">
        <f>ROUND(E117*F117,2)</f>
        <v>1380</v>
      </c>
      <c r="H117" s="244">
        <v>1380</v>
      </c>
      <c r="I117" s="245">
        <f>ROUND(E117*H117,2)</f>
        <v>1380</v>
      </c>
      <c r="J117" s="244">
        <v>0</v>
      </c>
      <c r="K117" s="245">
        <f>ROUND(E117*J117,2)</f>
        <v>0</v>
      </c>
      <c r="L117" s="245">
        <v>21</v>
      </c>
      <c r="M117" s="245">
        <f>G117*(1+L117/100)</f>
        <v>1669.8</v>
      </c>
      <c r="N117" s="245">
        <v>0</v>
      </c>
      <c r="O117" s="245">
        <f>ROUND(E117*N117,2)</f>
        <v>0</v>
      </c>
      <c r="P117" s="245">
        <v>0</v>
      </c>
      <c r="Q117" s="245">
        <f>ROUND(E117*P117,2)</f>
        <v>0</v>
      </c>
      <c r="R117" s="245"/>
      <c r="S117" s="245" t="s">
        <v>168</v>
      </c>
      <c r="T117" s="246" t="s">
        <v>205</v>
      </c>
      <c r="U117" s="223">
        <v>0</v>
      </c>
      <c r="V117" s="223">
        <f>ROUND(E117*U117,2)</f>
        <v>0</v>
      </c>
      <c r="W117" s="223"/>
      <c r="X117" s="223" t="s">
        <v>267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268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>
      <c r="A118" s="240">
        <v>56</v>
      </c>
      <c r="B118" s="241" t="s">
        <v>294</v>
      </c>
      <c r="C118" s="253" t="s">
        <v>295</v>
      </c>
      <c r="D118" s="242" t="s">
        <v>177</v>
      </c>
      <c r="E118" s="243">
        <v>1</v>
      </c>
      <c r="F118" s="244">
        <v>251</v>
      </c>
      <c r="G118" s="245">
        <f>ROUND(E118*F118,2)</f>
        <v>251</v>
      </c>
      <c r="H118" s="244">
        <v>251</v>
      </c>
      <c r="I118" s="245">
        <f>ROUND(E118*H118,2)</f>
        <v>251</v>
      </c>
      <c r="J118" s="244">
        <v>0</v>
      </c>
      <c r="K118" s="245">
        <f>ROUND(E118*J118,2)</f>
        <v>0</v>
      </c>
      <c r="L118" s="245">
        <v>21</v>
      </c>
      <c r="M118" s="245">
        <f>G118*(1+L118/100)</f>
        <v>303.70999999999998</v>
      </c>
      <c r="N118" s="245">
        <v>1E-4</v>
      </c>
      <c r="O118" s="245">
        <f>ROUND(E118*N118,2)</f>
        <v>0</v>
      </c>
      <c r="P118" s="245">
        <v>0</v>
      </c>
      <c r="Q118" s="245">
        <f>ROUND(E118*P118,2)</f>
        <v>0</v>
      </c>
      <c r="R118" s="245" t="s">
        <v>271</v>
      </c>
      <c r="S118" s="245" t="s">
        <v>116</v>
      </c>
      <c r="T118" s="246" t="s">
        <v>116</v>
      </c>
      <c r="U118" s="223">
        <v>0</v>
      </c>
      <c r="V118" s="223">
        <f>ROUND(E118*U118,2)</f>
        <v>0</v>
      </c>
      <c r="W118" s="223"/>
      <c r="X118" s="223" t="s">
        <v>267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268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>
      <c r="A119" s="240">
        <v>57</v>
      </c>
      <c r="B119" s="241" t="s">
        <v>296</v>
      </c>
      <c r="C119" s="253" t="s">
        <v>297</v>
      </c>
      <c r="D119" s="242" t="s">
        <v>177</v>
      </c>
      <c r="E119" s="243">
        <v>1</v>
      </c>
      <c r="F119" s="244">
        <v>299.5</v>
      </c>
      <c r="G119" s="245">
        <f>ROUND(E119*F119,2)</f>
        <v>299.5</v>
      </c>
      <c r="H119" s="244">
        <v>299.5</v>
      </c>
      <c r="I119" s="245">
        <f>ROUND(E119*H119,2)</f>
        <v>299.5</v>
      </c>
      <c r="J119" s="244">
        <v>0</v>
      </c>
      <c r="K119" s="245">
        <f>ROUND(E119*J119,2)</f>
        <v>0</v>
      </c>
      <c r="L119" s="245">
        <v>21</v>
      </c>
      <c r="M119" s="245">
        <f>G119*(1+L119/100)</f>
        <v>362.39499999999998</v>
      </c>
      <c r="N119" s="245">
        <v>1.3999999999999999E-4</v>
      </c>
      <c r="O119" s="245">
        <f>ROUND(E119*N119,2)</f>
        <v>0</v>
      </c>
      <c r="P119" s="245">
        <v>0</v>
      </c>
      <c r="Q119" s="245">
        <f>ROUND(E119*P119,2)</f>
        <v>0</v>
      </c>
      <c r="R119" s="245" t="s">
        <v>271</v>
      </c>
      <c r="S119" s="245" t="s">
        <v>116</v>
      </c>
      <c r="T119" s="246" t="s">
        <v>116</v>
      </c>
      <c r="U119" s="223">
        <v>0</v>
      </c>
      <c r="V119" s="223">
        <f>ROUND(E119*U119,2)</f>
        <v>0</v>
      </c>
      <c r="W119" s="223"/>
      <c r="X119" s="223" t="s">
        <v>267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268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>
      <c r="A120" s="240">
        <v>58</v>
      </c>
      <c r="B120" s="241" t="s">
        <v>298</v>
      </c>
      <c r="C120" s="253" t="s">
        <v>299</v>
      </c>
      <c r="D120" s="242" t="s">
        <v>177</v>
      </c>
      <c r="E120" s="243">
        <v>1</v>
      </c>
      <c r="F120" s="244">
        <v>421</v>
      </c>
      <c r="G120" s="245">
        <f>ROUND(E120*F120,2)</f>
        <v>421</v>
      </c>
      <c r="H120" s="244">
        <v>421</v>
      </c>
      <c r="I120" s="245">
        <f>ROUND(E120*H120,2)</f>
        <v>421</v>
      </c>
      <c r="J120" s="244">
        <v>0</v>
      </c>
      <c r="K120" s="245">
        <f>ROUND(E120*J120,2)</f>
        <v>0</v>
      </c>
      <c r="L120" s="245">
        <v>21</v>
      </c>
      <c r="M120" s="245">
        <f>G120*(1+L120/100)</f>
        <v>509.40999999999997</v>
      </c>
      <c r="N120" s="245">
        <v>3.4000000000000002E-4</v>
      </c>
      <c r="O120" s="245">
        <f>ROUND(E120*N120,2)</f>
        <v>0</v>
      </c>
      <c r="P120" s="245">
        <v>0</v>
      </c>
      <c r="Q120" s="245">
        <f>ROUND(E120*P120,2)</f>
        <v>0</v>
      </c>
      <c r="R120" s="245" t="s">
        <v>271</v>
      </c>
      <c r="S120" s="245" t="s">
        <v>116</v>
      </c>
      <c r="T120" s="246" t="s">
        <v>116</v>
      </c>
      <c r="U120" s="223">
        <v>0</v>
      </c>
      <c r="V120" s="223">
        <f>ROUND(E120*U120,2)</f>
        <v>0</v>
      </c>
      <c r="W120" s="223"/>
      <c r="X120" s="223" t="s">
        <v>267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268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>
      <c r="A121" s="227" t="s">
        <v>110</v>
      </c>
      <c r="B121" s="228" t="s">
        <v>78</v>
      </c>
      <c r="C121" s="250" t="s">
        <v>79</v>
      </c>
      <c r="D121" s="229"/>
      <c r="E121" s="230"/>
      <c r="F121" s="231"/>
      <c r="G121" s="231">
        <f>SUMIF(AG122:AG133,"&lt;&gt;NOR",G122:G133)</f>
        <v>4683.2700000000004</v>
      </c>
      <c r="H121" s="231"/>
      <c r="I121" s="231">
        <f>SUM(I122:I133)</f>
        <v>0</v>
      </c>
      <c r="J121" s="231"/>
      <c r="K121" s="231">
        <f>SUM(K122:K133)</f>
        <v>4683.2700000000004</v>
      </c>
      <c r="L121" s="231"/>
      <c r="M121" s="231">
        <f>SUM(M122:M133)</f>
        <v>5666.7566999999999</v>
      </c>
      <c r="N121" s="231"/>
      <c r="O121" s="231">
        <f>SUM(O122:O133)</f>
        <v>0</v>
      </c>
      <c r="P121" s="231"/>
      <c r="Q121" s="231">
        <f>SUM(Q122:Q133)</f>
        <v>0</v>
      </c>
      <c r="R121" s="231"/>
      <c r="S121" s="231"/>
      <c r="T121" s="232"/>
      <c r="U121" s="226"/>
      <c r="V121" s="226">
        <f>SUM(V122:V133)</f>
        <v>0.12</v>
      </c>
      <c r="W121" s="226"/>
      <c r="X121" s="226"/>
      <c r="AG121" t="s">
        <v>111</v>
      </c>
    </row>
    <row r="122" spans="1:60" ht="22.5" outlineLevel="1">
      <c r="A122" s="233">
        <v>59</v>
      </c>
      <c r="B122" s="234" t="s">
        <v>300</v>
      </c>
      <c r="C122" s="251" t="s">
        <v>301</v>
      </c>
      <c r="D122" s="235" t="s">
        <v>164</v>
      </c>
      <c r="E122" s="236">
        <v>11.5808</v>
      </c>
      <c r="F122" s="237">
        <v>42.5</v>
      </c>
      <c r="G122" s="238">
        <f>ROUND(E122*F122,2)</f>
        <v>492.18</v>
      </c>
      <c r="H122" s="237">
        <v>0</v>
      </c>
      <c r="I122" s="238">
        <f>ROUND(E122*H122,2)</f>
        <v>0</v>
      </c>
      <c r="J122" s="237">
        <v>42.5</v>
      </c>
      <c r="K122" s="238">
        <f>ROUND(E122*J122,2)</f>
        <v>492.18</v>
      </c>
      <c r="L122" s="238">
        <v>21</v>
      </c>
      <c r="M122" s="238">
        <f>G122*(1+L122/100)</f>
        <v>595.53779999999995</v>
      </c>
      <c r="N122" s="238">
        <v>0</v>
      </c>
      <c r="O122" s="238">
        <f>ROUND(E122*N122,2)</f>
        <v>0</v>
      </c>
      <c r="P122" s="238">
        <v>0</v>
      </c>
      <c r="Q122" s="238">
        <f>ROUND(E122*P122,2)</f>
        <v>0</v>
      </c>
      <c r="R122" s="238" t="s">
        <v>115</v>
      </c>
      <c r="S122" s="238" t="s">
        <v>116</v>
      </c>
      <c r="T122" s="239" t="s">
        <v>116</v>
      </c>
      <c r="U122" s="223">
        <v>0.01</v>
      </c>
      <c r="V122" s="223">
        <f>ROUND(E122*U122,2)</f>
        <v>0.12</v>
      </c>
      <c r="W122" s="223"/>
      <c r="X122" s="223" t="s">
        <v>302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303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>
      <c r="A123" s="221"/>
      <c r="B123" s="222"/>
      <c r="C123" s="252" t="s">
        <v>304</v>
      </c>
      <c r="D123" s="224"/>
      <c r="E123" s="225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120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>
      <c r="A124" s="221"/>
      <c r="B124" s="222"/>
      <c r="C124" s="252" t="s">
        <v>305</v>
      </c>
      <c r="D124" s="224"/>
      <c r="E124" s="225"/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120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>
      <c r="A125" s="221"/>
      <c r="B125" s="222"/>
      <c r="C125" s="252" t="s">
        <v>306</v>
      </c>
      <c r="D125" s="224"/>
      <c r="E125" s="225">
        <v>11.5808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120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>
      <c r="A126" s="233">
        <v>60</v>
      </c>
      <c r="B126" s="234" t="s">
        <v>307</v>
      </c>
      <c r="C126" s="251" t="s">
        <v>308</v>
      </c>
      <c r="D126" s="235" t="s">
        <v>164</v>
      </c>
      <c r="E126" s="236">
        <v>196.87360000000001</v>
      </c>
      <c r="F126" s="237">
        <v>10.7</v>
      </c>
      <c r="G126" s="238">
        <f>ROUND(E126*F126,2)</f>
        <v>2106.5500000000002</v>
      </c>
      <c r="H126" s="237">
        <v>0</v>
      </c>
      <c r="I126" s="238">
        <f>ROUND(E126*H126,2)</f>
        <v>0</v>
      </c>
      <c r="J126" s="237">
        <v>10.7</v>
      </c>
      <c r="K126" s="238">
        <f>ROUND(E126*J126,2)</f>
        <v>2106.5500000000002</v>
      </c>
      <c r="L126" s="238">
        <v>21</v>
      </c>
      <c r="M126" s="238">
        <f>G126*(1+L126/100)</f>
        <v>2548.9255000000003</v>
      </c>
      <c r="N126" s="238">
        <v>0</v>
      </c>
      <c r="O126" s="238">
        <f>ROUND(E126*N126,2)</f>
        <v>0</v>
      </c>
      <c r="P126" s="238">
        <v>0</v>
      </c>
      <c r="Q126" s="238">
        <f>ROUND(E126*P126,2)</f>
        <v>0</v>
      </c>
      <c r="R126" s="238" t="s">
        <v>115</v>
      </c>
      <c r="S126" s="238" t="s">
        <v>116</v>
      </c>
      <c r="T126" s="239" t="s">
        <v>116</v>
      </c>
      <c r="U126" s="223">
        <v>0</v>
      </c>
      <c r="V126" s="223">
        <f>ROUND(E126*U126,2)</f>
        <v>0</v>
      </c>
      <c r="W126" s="223"/>
      <c r="X126" s="223" t="s">
        <v>302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303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>
      <c r="A127" s="221"/>
      <c r="B127" s="222"/>
      <c r="C127" s="252" t="s">
        <v>304</v>
      </c>
      <c r="D127" s="224"/>
      <c r="E127" s="225"/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120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>
      <c r="A128" s="221"/>
      <c r="B128" s="222"/>
      <c r="C128" s="252" t="s">
        <v>305</v>
      </c>
      <c r="D128" s="224"/>
      <c r="E128" s="225"/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120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>
      <c r="A129" s="221"/>
      <c r="B129" s="222"/>
      <c r="C129" s="252" t="s">
        <v>309</v>
      </c>
      <c r="D129" s="224"/>
      <c r="E129" s="225">
        <v>196.87360000000001</v>
      </c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120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>
      <c r="A130" s="233">
        <v>61</v>
      </c>
      <c r="B130" s="234" t="s">
        <v>310</v>
      </c>
      <c r="C130" s="251" t="s">
        <v>311</v>
      </c>
      <c r="D130" s="235" t="s">
        <v>164</v>
      </c>
      <c r="E130" s="236">
        <v>11.5808</v>
      </c>
      <c r="F130" s="237">
        <v>180</v>
      </c>
      <c r="G130" s="238">
        <f>ROUND(E130*F130,2)</f>
        <v>2084.54</v>
      </c>
      <c r="H130" s="237">
        <v>0</v>
      </c>
      <c r="I130" s="238">
        <f>ROUND(E130*H130,2)</f>
        <v>0</v>
      </c>
      <c r="J130" s="237">
        <v>180</v>
      </c>
      <c r="K130" s="238">
        <f>ROUND(E130*J130,2)</f>
        <v>2084.54</v>
      </c>
      <c r="L130" s="238">
        <v>21</v>
      </c>
      <c r="M130" s="238">
        <f>G130*(1+L130/100)</f>
        <v>2522.2934</v>
      </c>
      <c r="N130" s="238">
        <v>0</v>
      </c>
      <c r="O130" s="238">
        <f>ROUND(E130*N130,2)</f>
        <v>0</v>
      </c>
      <c r="P130" s="238">
        <v>0</v>
      </c>
      <c r="Q130" s="238">
        <f>ROUND(E130*P130,2)</f>
        <v>0</v>
      </c>
      <c r="R130" s="238"/>
      <c r="S130" s="238" t="s">
        <v>168</v>
      </c>
      <c r="T130" s="239" t="s">
        <v>205</v>
      </c>
      <c r="U130" s="223">
        <v>0</v>
      </c>
      <c r="V130" s="223">
        <f>ROUND(E130*U130,2)</f>
        <v>0</v>
      </c>
      <c r="W130" s="223"/>
      <c r="X130" s="223" t="s">
        <v>302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303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>
      <c r="A131" s="221"/>
      <c r="B131" s="222"/>
      <c r="C131" s="252" t="s">
        <v>304</v>
      </c>
      <c r="D131" s="224"/>
      <c r="E131" s="225"/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120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>
      <c r="A132" s="221"/>
      <c r="B132" s="222"/>
      <c r="C132" s="252" t="s">
        <v>305</v>
      </c>
      <c r="D132" s="224"/>
      <c r="E132" s="225"/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120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>
      <c r="A133" s="221"/>
      <c r="B133" s="222"/>
      <c r="C133" s="252" t="s">
        <v>306</v>
      </c>
      <c r="D133" s="224"/>
      <c r="E133" s="225">
        <v>11.5808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120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>
      <c r="A134" s="227" t="s">
        <v>110</v>
      </c>
      <c r="B134" s="228" t="s">
        <v>81</v>
      </c>
      <c r="C134" s="250" t="s">
        <v>27</v>
      </c>
      <c r="D134" s="229"/>
      <c r="E134" s="230"/>
      <c r="F134" s="231"/>
      <c r="G134" s="231">
        <f>SUMIF(AG135:AG137,"&lt;&gt;NOR",G135:G137)</f>
        <v>59204.340000000004</v>
      </c>
      <c r="H134" s="231"/>
      <c r="I134" s="231">
        <f>SUM(I135:I137)</f>
        <v>0</v>
      </c>
      <c r="J134" s="231"/>
      <c r="K134" s="231">
        <f>SUM(K135:K137)</f>
        <v>59204.340000000004</v>
      </c>
      <c r="L134" s="231"/>
      <c r="M134" s="231">
        <f>SUM(M135:M137)</f>
        <v>71637.251400000008</v>
      </c>
      <c r="N134" s="231"/>
      <c r="O134" s="231">
        <f>SUM(O135:O137)</f>
        <v>0</v>
      </c>
      <c r="P134" s="231"/>
      <c r="Q134" s="231">
        <f>SUM(Q135:Q137)</f>
        <v>0</v>
      </c>
      <c r="R134" s="231"/>
      <c r="S134" s="231"/>
      <c r="T134" s="232"/>
      <c r="U134" s="226"/>
      <c r="V134" s="226">
        <f>SUM(V135:V137)</f>
        <v>0</v>
      </c>
      <c r="W134" s="226"/>
      <c r="X134" s="226"/>
      <c r="AG134" t="s">
        <v>111</v>
      </c>
    </row>
    <row r="135" spans="1:60" outlineLevel="1">
      <c r="A135" s="240">
        <v>62</v>
      </c>
      <c r="B135" s="241" t="s">
        <v>312</v>
      </c>
      <c r="C135" s="253" t="s">
        <v>313</v>
      </c>
      <c r="D135" s="242" t="s">
        <v>314</v>
      </c>
      <c r="E135" s="243">
        <v>1</v>
      </c>
      <c r="F135" s="244">
        <v>11100.81</v>
      </c>
      <c r="G135" s="245">
        <f>ROUND(E135*F135,2)</f>
        <v>11100.81</v>
      </c>
      <c r="H135" s="244">
        <v>0</v>
      </c>
      <c r="I135" s="245">
        <f>ROUND(E135*H135,2)</f>
        <v>0</v>
      </c>
      <c r="J135" s="244">
        <v>11100.81</v>
      </c>
      <c r="K135" s="245">
        <f>ROUND(E135*J135,2)</f>
        <v>11100.81</v>
      </c>
      <c r="L135" s="245">
        <v>21</v>
      </c>
      <c r="M135" s="245">
        <f>G135*(1+L135/100)</f>
        <v>13431.980099999999</v>
      </c>
      <c r="N135" s="245">
        <v>0</v>
      </c>
      <c r="O135" s="245">
        <f>ROUND(E135*N135,2)</f>
        <v>0</v>
      </c>
      <c r="P135" s="245">
        <v>0</v>
      </c>
      <c r="Q135" s="245">
        <f>ROUND(E135*P135,2)</f>
        <v>0</v>
      </c>
      <c r="R135" s="245"/>
      <c r="S135" s="245" t="s">
        <v>116</v>
      </c>
      <c r="T135" s="246" t="s">
        <v>205</v>
      </c>
      <c r="U135" s="223">
        <v>0</v>
      </c>
      <c r="V135" s="223">
        <f>ROUND(E135*U135,2)</f>
        <v>0</v>
      </c>
      <c r="W135" s="223"/>
      <c r="X135" s="223" t="s">
        <v>315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316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>
      <c r="A136" s="240">
        <v>63</v>
      </c>
      <c r="B136" s="241" t="s">
        <v>317</v>
      </c>
      <c r="C136" s="253" t="s">
        <v>318</v>
      </c>
      <c r="D136" s="242" t="s">
        <v>314</v>
      </c>
      <c r="E136" s="243">
        <v>1</v>
      </c>
      <c r="F136" s="244">
        <v>3700.27</v>
      </c>
      <c r="G136" s="245">
        <f>ROUND(E136*F136,2)</f>
        <v>3700.27</v>
      </c>
      <c r="H136" s="244">
        <v>0</v>
      </c>
      <c r="I136" s="245">
        <f>ROUND(E136*H136,2)</f>
        <v>0</v>
      </c>
      <c r="J136" s="244">
        <v>3700.27</v>
      </c>
      <c r="K136" s="245">
        <f>ROUND(E136*J136,2)</f>
        <v>3700.27</v>
      </c>
      <c r="L136" s="245">
        <v>21</v>
      </c>
      <c r="M136" s="245">
        <f>G136*(1+L136/100)</f>
        <v>4477.3266999999996</v>
      </c>
      <c r="N136" s="245">
        <v>0</v>
      </c>
      <c r="O136" s="245">
        <f>ROUND(E136*N136,2)</f>
        <v>0</v>
      </c>
      <c r="P136" s="245">
        <v>0</v>
      </c>
      <c r="Q136" s="245">
        <f>ROUND(E136*P136,2)</f>
        <v>0</v>
      </c>
      <c r="R136" s="245"/>
      <c r="S136" s="245" t="s">
        <v>116</v>
      </c>
      <c r="T136" s="246" t="s">
        <v>205</v>
      </c>
      <c r="U136" s="223">
        <v>0</v>
      </c>
      <c r="V136" s="223">
        <f>ROUND(E136*U136,2)</f>
        <v>0</v>
      </c>
      <c r="W136" s="223"/>
      <c r="X136" s="223" t="s">
        <v>315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316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>
      <c r="A137" s="233">
        <v>64</v>
      </c>
      <c r="B137" s="234" t="s">
        <v>319</v>
      </c>
      <c r="C137" s="251" t="s">
        <v>320</v>
      </c>
      <c r="D137" s="235" t="s">
        <v>314</v>
      </c>
      <c r="E137" s="236">
        <v>1</v>
      </c>
      <c r="F137" s="237">
        <v>44403.26</v>
      </c>
      <c r="G137" s="238">
        <f>ROUND(E137*F137,2)</f>
        <v>44403.26</v>
      </c>
      <c r="H137" s="237">
        <v>0</v>
      </c>
      <c r="I137" s="238">
        <f>ROUND(E137*H137,2)</f>
        <v>0</v>
      </c>
      <c r="J137" s="237">
        <v>44403.26</v>
      </c>
      <c r="K137" s="238">
        <f>ROUND(E137*J137,2)</f>
        <v>44403.26</v>
      </c>
      <c r="L137" s="238">
        <v>21</v>
      </c>
      <c r="M137" s="238">
        <f>G137*(1+L137/100)</f>
        <v>53727.944600000003</v>
      </c>
      <c r="N137" s="238">
        <v>0</v>
      </c>
      <c r="O137" s="238">
        <f>ROUND(E137*N137,2)</f>
        <v>0</v>
      </c>
      <c r="P137" s="238">
        <v>0</v>
      </c>
      <c r="Q137" s="238">
        <f>ROUND(E137*P137,2)</f>
        <v>0</v>
      </c>
      <c r="R137" s="238"/>
      <c r="S137" s="238" t="s">
        <v>116</v>
      </c>
      <c r="T137" s="239" t="s">
        <v>205</v>
      </c>
      <c r="U137" s="223">
        <v>0</v>
      </c>
      <c r="V137" s="223">
        <f>ROUND(E137*U137,2)</f>
        <v>0</v>
      </c>
      <c r="W137" s="223"/>
      <c r="X137" s="223" t="s">
        <v>315</v>
      </c>
      <c r="Y137" s="214"/>
      <c r="Z137" s="214"/>
      <c r="AA137" s="214"/>
      <c r="AB137" s="214"/>
      <c r="AC137" s="214"/>
      <c r="AD137" s="214"/>
      <c r="AE137" s="214"/>
      <c r="AF137" s="214"/>
      <c r="AG137" s="214" t="s">
        <v>316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>
      <c r="A138" s="3"/>
      <c r="B138" s="4"/>
      <c r="C138" s="255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97</v>
      </c>
    </row>
    <row r="139" spans="1:60">
      <c r="A139" s="217"/>
      <c r="B139" s="218" t="s">
        <v>29</v>
      </c>
      <c r="C139" s="256"/>
      <c r="D139" s="219"/>
      <c r="E139" s="220"/>
      <c r="F139" s="220"/>
      <c r="G139" s="249">
        <f>G8+G46+G48+G63+G68+G74+G83+G86+G121+G134</f>
        <v>1916260.16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1916260.1599999997</v>
      </c>
      <c r="AG139" t="s">
        <v>321</v>
      </c>
    </row>
    <row r="140" spans="1:60">
      <c r="C140" s="257"/>
      <c r="D140" s="10"/>
      <c r="AG140" t="s">
        <v>322</v>
      </c>
    </row>
    <row r="141" spans="1:60">
      <c r="D141" s="10"/>
    </row>
    <row r="142" spans="1:60">
      <c r="D142" s="10"/>
    </row>
    <row r="143" spans="1:60">
      <c r="D143" s="10"/>
    </row>
    <row r="144" spans="1:60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E7C2" sheet="1"/>
  <mergeCells count="18">
    <mergeCell ref="C52:G52"/>
    <mergeCell ref="C55:G55"/>
    <mergeCell ref="C61:G61"/>
    <mergeCell ref="C65:G65"/>
    <mergeCell ref="C70:G70"/>
    <mergeCell ref="C79:G79"/>
    <mergeCell ref="C18:G18"/>
    <mergeCell ref="C20:G20"/>
    <mergeCell ref="C23:G23"/>
    <mergeCell ref="C27:G27"/>
    <mergeCell ref="C29:G29"/>
    <mergeCell ref="C34:G34"/>
    <mergeCell ref="A1:G1"/>
    <mergeCell ref="C2:G2"/>
    <mergeCell ref="C3:G3"/>
    <mergeCell ref="C4:G4"/>
    <mergeCell ref="C13:G13"/>
    <mergeCell ref="C16:G1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oadresa</vt:lpstr>
      <vt:lpstr>Stavba!Objednatel</vt:lpstr>
      <vt:lpstr>Stavba!Objekt</vt:lpstr>
      <vt:lpstr>'1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Vladimir</cp:lastModifiedBy>
  <cp:lastPrinted>2019-03-19T12:27:02Z</cp:lastPrinted>
  <dcterms:created xsi:type="dcterms:W3CDTF">2009-04-08T07:15:50Z</dcterms:created>
  <dcterms:modified xsi:type="dcterms:W3CDTF">2021-06-30T13:09:46Z</dcterms:modified>
</cp:coreProperties>
</file>